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P:\FP&amp;A Team\FPM\Data &amp; Reports\Revenue\2023\August\"/>
    </mc:Choice>
  </mc:AlternateContent>
  <xr:revisionPtr revIDLastSave="0" documentId="13_ncr:1_{936B8B86-9349-4BDA-84BE-6DDB2CE320B9}" xr6:coauthVersionLast="36" xr6:coauthVersionMax="36" xr10:uidLastSave="{00000000-0000-0000-0000-000000000000}"/>
  <bookViews>
    <workbookView xWindow="0" yWindow="0" windowWidth="25800" windowHeight="17625" tabRatio="500" firstSheet="2" activeTab="5" xr2:uid="{00000000-000D-0000-FFFF-FFFF00000000}"/>
  </bookViews>
  <sheets>
    <sheet name="GAAP Income Statement" sheetId="1" r:id="rId1"/>
    <sheet name="Non GAAP Income Statement" sheetId="2" r:id="rId2"/>
    <sheet name="Revenue by Asset Class" sheetId="3" r:id="rId3"/>
    <sheet name="Revenue by Geography" sheetId="4" r:id="rId4"/>
    <sheet name="Revenue by Client Sector" sheetId="5" r:id="rId5"/>
    <sheet name="Fee per Million " sheetId="7" r:id="rId6"/>
  </sheets>
  <definedNames>
    <definedName name="_xlnm.Print_Area" localSheetId="5">'Fee per Million '!$A$1:$P$4</definedName>
  </definedNames>
  <calcPr calcId="191029"/>
</workbook>
</file>

<file path=xl/calcChain.xml><?xml version="1.0" encoding="utf-8"?>
<calcChain xmlns="http://schemas.openxmlformats.org/spreadsheetml/2006/main">
  <c r="AB15" i="5" l="1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AB25" i="3"/>
  <c r="AB26" i="3"/>
  <c r="AB27" i="3"/>
  <c r="AA25" i="3"/>
  <c r="AA26" i="3"/>
  <c r="AA27" i="3"/>
  <c r="Z25" i="3"/>
  <c r="Z26" i="3"/>
  <c r="Z27" i="3"/>
  <c r="Y21" i="3"/>
  <c r="Y25" i="3"/>
  <c r="Y26" i="3"/>
  <c r="Y27" i="3"/>
  <c r="X21" i="3"/>
  <c r="X25" i="3"/>
  <c r="X26" i="3"/>
  <c r="X27" i="3"/>
  <c r="W21" i="3"/>
  <c r="W25" i="3"/>
  <c r="W26" i="3"/>
  <c r="W27" i="3"/>
  <c r="V21" i="3"/>
  <c r="V25" i="3"/>
  <c r="V26" i="3"/>
  <c r="V27" i="3"/>
  <c r="U21" i="3"/>
  <c r="U25" i="3"/>
  <c r="U26" i="3"/>
  <c r="U27" i="3"/>
  <c r="T21" i="3"/>
  <c r="T25" i="3"/>
  <c r="T26" i="3"/>
  <c r="T27" i="3"/>
  <c r="S21" i="3"/>
  <c r="S25" i="3"/>
  <c r="S26" i="3"/>
  <c r="S27" i="3"/>
  <c r="R21" i="3"/>
  <c r="R25" i="3"/>
  <c r="R26" i="3"/>
  <c r="R27" i="3"/>
  <c r="Q21" i="3"/>
  <c r="Q25" i="3"/>
  <c r="Q26" i="3"/>
  <c r="Q27" i="3"/>
  <c r="P21" i="3"/>
  <c r="P25" i="3"/>
  <c r="P26" i="3"/>
  <c r="P27" i="3"/>
  <c r="O21" i="3"/>
  <c r="O25" i="3"/>
  <c r="O26" i="3"/>
  <c r="O27" i="3"/>
  <c r="N21" i="3"/>
  <c r="N25" i="3"/>
  <c r="N26" i="3"/>
  <c r="N27" i="3"/>
  <c r="M26" i="3"/>
  <c r="L26" i="3"/>
  <c r="K26" i="3"/>
  <c r="M21" i="3"/>
  <c r="M25" i="3"/>
  <c r="L21" i="3"/>
  <c r="L25" i="3"/>
  <c r="K21" i="3"/>
  <c r="K25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AB21" i="3"/>
  <c r="AA21" i="3"/>
  <c r="Z21" i="3"/>
  <c r="J21" i="3"/>
  <c r="I21" i="3"/>
  <c r="H21" i="3"/>
  <c r="G21" i="3"/>
  <c r="F21" i="3"/>
  <c r="E21" i="3"/>
  <c r="D21" i="3"/>
  <c r="C21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AG25" i="2"/>
  <c r="AG26" i="2"/>
  <c r="AG27" i="2"/>
  <c r="AG37" i="2"/>
  <c r="AG38" i="2"/>
  <c r="AG40" i="2"/>
  <c r="AG42" i="2"/>
  <c r="AG53" i="2"/>
  <c r="AF25" i="2"/>
  <c r="AF26" i="2"/>
  <c r="AF27" i="2"/>
  <c r="AF37" i="2"/>
  <c r="AF38" i="2"/>
  <c r="AF40" i="2"/>
  <c r="AF42" i="2"/>
  <c r="AF53" i="2"/>
  <c r="AE6" i="2"/>
  <c r="AE18" i="2"/>
  <c r="AE19" i="2"/>
  <c r="AE9" i="2"/>
  <c r="AE12" i="2"/>
  <c r="AE15" i="2"/>
  <c r="AE22" i="2"/>
  <c r="AE25" i="2"/>
  <c r="AE7" i="2"/>
  <c r="AE10" i="2"/>
  <c r="AE13" i="2"/>
  <c r="AE16" i="2"/>
  <c r="AE26" i="2"/>
  <c r="AE27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53" i="2"/>
  <c r="AD25" i="2"/>
  <c r="AD26" i="2"/>
  <c r="AD27" i="2"/>
  <c r="AD37" i="2"/>
  <c r="AD38" i="2"/>
  <c r="AD40" i="2"/>
  <c r="AD42" i="2"/>
  <c r="AD53" i="2"/>
  <c r="AC25" i="2"/>
  <c r="AC26" i="2"/>
  <c r="AC27" i="2"/>
  <c r="AC37" i="2"/>
  <c r="AC38" i="2"/>
  <c r="AC40" i="2"/>
  <c r="AC42" i="2"/>
  <c r="AC53" i="2"/>
  <c r="AB25" i="2"/>
  <c r="AB26" i="2"/>
  <c r="AB27" i="2"/>
  <c r="AB37" i="2"/>
  <c r="AB38" i="2"/>
  <c r="AB40" i="2"/>
  <c r="AB42" i="2"/>
  <c r="AB53" i="2"/>
  <c r="AA25" i="2"/>
  <c r="AA26" i="2"/>
  <c r="AA27" i="2"/>
  <c r="AA37" i="2"/>
  <c r="AA38" i="2"/>
  <c r="AA40" i="2"/>
  <c r="AA42" i="2"/>
  <c r="AA53" i="2"/>
  <c r="Z25" i="2"/>
  <c r="Z26" i="2"/>
  <c r="Z27" i="2"/>
  <c r="Z37" i="2"/>
  <c r="Z38" i="2"/>
  <c r="Z40" i="2"/>
  <c r="Z42" i="2"/>
  <c r="Z53" i="2"/>
  <c r="Y25" i="2"/>
  <c r="Y26" i="2"/>
  <c r="Y27" i="2"/>
  <c r="Y37" i="2"/>
  <c r="Y38" i="2"/>
  <c r="Y40" i="2"/>
  <c r="Y42" i="2"/>
  <c r="Y53" i="2"/>
  <c r="X25" i="2"/>
  <c r="X26" i="2"/>
  <c r="X27" i="2"/>
  <c r="X37" i="2"/>
  <c r="X38" i="2"/>
  <c r="X40" i="2"/>
  <c r="X42" i="2"/>
  <c r="X53" i="2"/>
  <c r="W25" i="2"/>
  <c r="W26" i="2"/>
  <c r="W27" i="2"/>
  <c r="W37" i="2"/>
  <c r="W38" i="2"/>
  <c r="W40" i="2"/>
  <c r="W42" i="2"/>
  <c r="W53" i="2"/>
  <c r="V25" i="2"/>
  <c r="V26" i="2"/>
  <c r="V27" i="2"/>
  <c r="V37" i="2"/>
  <c r="V38" i="2"/>
  <c r="V40" i="2"/>
  <c r="V42" i="2"/>
  <c r="V53" i="2"/>
  <c r="U25" i="2"/>
  <c r="U26" i="2"/>
  <c r="U27" i="2"/>
  <c r="U37" i="2"/>
  <c r="U38" i="2"/>
  <c r="U40" i="2"/>
  <c r="U42" i="2"/>
  <c r="U53" i="2"/>
  <c r="T25" i="2"/>
  <c r="T26" i="2"/>
  <c r="T27" i="2"/>
  <c r="T37" i="2"/>
  <c r="T38" i="2"/>
  <c r="T40" i="2"/>
  <c r="T42" i="2"/>
  <c r="T53" i="2"/>
  <c r="S25" i="2"/>
  <c r="S26" i="2"/>
  <c r="S27" i="2"/>
  <c r="S37" i="2"/>
  <c r="S38" i="2"/>
  <c r="S40" i="2"/>
  <c r="S42" i="2"/>
  <c r="S53" i="2"/>
  <c r="R25" i="2"/>
  <c r="R26" i="2"/>
  <c r="R27" i="2"/>
  <c r="R37" i="2"/>
  <c r="R38" i="2"/>
  <c r="R40" i="2"/>
  <c r="R42" i="2"/>
  <c r="R53" i="2"/>
  <c r="Q25" i="2"/>
  <c r="Q26" i="2"/>
  <c r="Q27" i="2"/>
  <c r="Q37" i="2"/>
  <c r="Q38" i="2"/>
  <c r="Q40" i="2"/>
  <c r="Q42" i="2"/>
  <c r="Q53" i="2"/>
  <c r="O25" i="2"/>
  <c r="O26" i="2"/>
  <c r="O27" i="2"/>
  <c r="O37" i="2"/>
  <c r="O38" i="2"/>
  <c r="O40" i="2"/>
  <c r="O42" i="2"/>
  <c r="O53" i="2"/>
  <c r="N25" i="2"/>
  <c r="N26" i="2"/>
  <c r="N27" i="2"/>
  <c r="N37" i="2"/>
  <c r="N38" i="2"/>
  <c r="N40" i="2"/>
  <c r="N42" i="2"/>
  <c r="N53" i="2"/>
  <c r="M25" i="2"/>
  <c r="M26" i="2"/>
  <c r="M27" i="2"/>
  <c r="M37" i="2"/>
  <c r="M38" i="2"/>
  <c r="M40" i="2"/>
  <c r="M42" i="2"/>
  <c r="M53" i="2"/>
  <c r="L25" i="2"/>
  <c r="L26" i="2"/>
  <c r="L27" i="2"/>
  <c r="L37" i="2"/>
  <c r="L38" i="2"/>
  <c r="L40" i="2"/>
  <c r="L42" i="2"/>
  <c r="L53" i="2"/>
  <c r="K25" i="2"/>
  <c r="K26" i="2"/>
  <c r="K27" i="2"/>
  <c r="K37" i="2"/>
  <c r="K38" i="2"/>
  <c r="K40" i="2"/>
  <c r="K42" i="2"/>
  <c r="K53" i="2"/>
  <c r="J25" i="2"/>
  <c r="J26" i="2"/>
  <c r="J27" i="2"/>
  <c r="J37" i="2"/>
  <c r="J38" i="2"/>
  <c r="J40" i="2"/>
  <c r="J42" i="2"/>
  <c r="J53" i="2"/>
  <c r="I25" i="2"/>
  <c r="I26" i="2"/>
  <c r="I27" i="2"/>
  <c r="I37" i="2"/>
  <c r="I38" i="2"/>
  <c r="I40" i="2"/>
  <c r="I42" i="2"/>
  <c r="I53" i="2"/>
  <c r="H25" i="2"/>
  <c r="H26" i="2"/>
  <c r="H27" i="2"/>
  <c r="H37" i="2"/>
  <c r="H38" i="2"/>
  <c r="H40" i="2"/>
  <c r="H42" i="2"/>
  <c r="H53" i="2"/>
  <c r="G25" i="2"/>
  <c r="G26" i="2"/>
  <c r="G27" i="2"/>
  <c r="G37" i="2"/>
  <c r="G38" i="2"/>
  <c r="G40" i="2"/>
  <c r="G42" i="2"/>
  <c r="G53" i="2"/>
  <c r="F25" i="2"/>
  <c r="F26" i="2"/>
  <c r="F27" i="2"/>
  <c r="F37" i="2"/>
  <c r="F38" i="2"/>
  <c r="F40" i="2"/>
  <c r="F42" i="2"/>
  <c r="F53" i="2"/>
  <c r="E25" i="2"/>
  <c r="E26" i="2"/>
  <c r="E27" i="2"/>
  <c r="E37" i="2"/>
  <c r="E38" i="2"/>
  <c r="E40" i="2"/>
  <c r="E42" i="2"/>
  <c r="E53" i="2"/>
  <c r="D25" i="2"/>
  <c r="D26" i="2"/>
  <c r="D27" i="2"/>
  <c r="D37" i="2"/>
  <c r="D38" i="2"/>
  <c r="D40" i="2"/>
  <c r="D42" i="2"/>
  <c r="D53" i="2"/>
  <c r="C25" i="2"/>
  <c r="C26" i="2"/>
  <c r="C27" i="2"/>
  <c r="C37" i="2"/>
  <c r="C38" i="2"/>
  <c r="C40" i="2"/>
  <c r="C42" i="2"/>
  <c r="C53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O24" i="2"/>
  <c r="N24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O8" i="2"/>
  <c r="N8" i="2"/>
  <c r="M8" i="2"/>
  <c r="L8" i="2"/>
  <c r="K8" i="2"/>
  <c r="J8" i="2"/>
  <c r="I8" i="2"/>
  <c r="H8" i="2"/>
  <c r="G8" i="2"/>
  <c r="F8" i="2"/>
  <c r="E8" i="2"/>
  <c r="D8" i="2"/>
  <c r="C8" i="2"/>
  <c r="AE9" i="1"/>
  <c r="AE11" i="1"/>
  <c r="AE19" i="1"/>
  <c r="AE20" i="1"/>
  <c r="AE24" i="1"/>
  <c r="AE26" i="1"/>
  <c r="AE40" i="1"/>
  <c r="AD9" i="1"/>
  <c r="AD11" i="1"/>
  <c r="AD19" i="1"/>
  <c r="AD20" i="1"/>
  <c r="AD24" i="1"/>
  <c r="AD26" i="1"/>
  <c r="AD40" i="1"/>
  <c r="Y9" i="1"/>
  <c r="Y11" i="1"/>
  <c r="Y19" i="1"/>
  <c r="Y20" i="1"/>
  <c r="Y24" i="1"/>
  <c r="Y26" i="1"/>
  <c r="Z9" i="1"/>
  <c r="Z11" i="1"/>
  <c r="Z19" i="1"/>
  <c r="Z20" i="1"/>
  <c r="Z24" i="1"/>
  <c r="Z26" i="1"/>
  <c r="AA9" i="1"/>
  <c r="AA11" i="1"/>
  <c r="AA19" i="1"/>
  <c r="AA20" i="1"/>
  <c r="AA24" i="1"/>
  <c r="AA26" i="1"/>
  <c r="AB9" i="1"/>
  <c r="AB11" i="1"/>
  <c r="AB19" i="1"/>
  <c r="AB20" i="1"/>
  <c r="AB24" i="1"/>
  <c r="AB26" i="1"/>
  <c r="AC26" i="1"/>
  <c r="AC40" i="1"/>
  <c r="AB40" i="1"/>
  <c r="AA40" i="1"/>
  <c r="Z40" i="1"/>
  <c r="Y40" i="1"/>
  <c r="X9" i="1"/>
  <c r="X11" i="1"/>
  <c r="X19" i="1"/>
  <c r="X20" i="1"/>
  <c r="X24" i="1"/>
  <c r="X26" i="1"/>
  <c r="X40" i="1"/>
  <c r="W9" i="1"/>
  <c r="W11" i="1"/>
  <c r="W19" i="1"/>
  <c r="W20" i="1"/>
  <c r="W24" i="1"/>
  <c r="W26" i="1"/>
  <c r="W40" i="1"/>
  <c r="V9" i="1"/>
  <c r="V11" i="1"/>
  <c r="V19" i="1"/>
  <c r="V20" i="1"/>
  <c r="V24" i="1"/>
  <c r="V26" i="1"/>
  <c r="V40" i="1"/>
  <c r="U7" i="1"/>
  <c r="U9" i="1"/>
  <c r="U11" i="1"/>
  <c r="U19" i="1"/>
  <c r="U20" i="1"/>
  <c r="U24" i="1"/>
  <c r="U26" i="1"/>
  <c r="U40" i="1"/>
  <c r="T7" i="1"/>
  <c r="T9" i="1"/>
  <c r="T11" i="1"/>
  <c r="T19" i="1"/>
  <c r="T20" i="1"/>
  <c r="T24" i="1"/>
  <c r="T26" i="1"/>
  <c r="T40" i="1"/>
  <c r="S9" i="1"/>
  <c r="S11" i="1"/>
  <c r="S19" i="1"/>
  <c r="S20" i="1"/>
  <c r="S24" i="1"/>
  <c r="S26" i="1"/>
  <c r="S40" i="1"/>
  <c r="R7" i="1"/>
  <c r="R9" i="1"/>
  <c r="R11" i="1"/>
  <c r="R19" i="1"/>
  <c r="R20" i="1"/>
  <c r="R24" i="1"/>
  <c r="R26" i="1"/>
  <c r="R40" i="1"/>
  <c r="Q7" i="1"/>
  <c r="Q9" i="1"/>
  <c r="Q11" i="1"/>
  <c r="Q19" i="1"/>
  <c r="Q20" i="1"/>
  <c r="Q24" i="1"/>
  <c r="Q26" i="1"/>
  <c r="Q40" i="1"/>
  <c r="P7" i="1"/>
  <c r="P9" i="1"/>
  <c r="P11" i="1"/>
  <c r="P19" i="1"/>
  <c r="P20" i="1"/>
  <c r="P24" i="1"/>
  <c r="P26" i="1"/>
  <c r="P40" i="1"/>
  <c r="O9" i="1"/>
  <c r="O11" i="1"/>
  <c r="O19" i="1"/>
  <c r="O20" i="1"/>
  <c r="O24" i="1"/>
  <c r="O26" i="1"/>
  <c r="O40" i="1"/>
  <c r="N9" i="1"/>
  <c r="N11" i="1"/>
  <c r="N19" i="1"/>
  <c r="N20" i="1"/>
  <c r="N24" i="1"/>
  <c r="N26" i="1"/>
  <c r="N40" i="1"/>
  <c r="M9" i="1"/>
  <c r="M11" i="1"/>
  <c r="M19" i="1"/>
  <c r="M20" i="1"/>
  <c r="M24" i="1"/>
  <c r="M26" i="1"/>
  <c r="M40" i="1"/>
  <c r="L9" i="1"/>
  <c r="L11" i="1"/>
  <c r="L19" i="1"/>
  <c r="L20" i="1"/>
  <c r="L24" i="1"/>
  <c r="L26" i="1"/>
  <c r="L40" i="1"/>
  <c r="K9" i="1"/>
  <c r="K11" i="1"/>
  <c r="K19" i="1"/>
  <c r="K20" i="1"/>
  <c r="K24" i="1"/>
  <c r="K26" i="1"/>
  <c r="K40" i="1"/>
  <c r="J9" i="1"/>
  <c r="J11" i="1"/>
  <c r="J19" i="1"/>
  <c r="J20" i="1"/>
  <c r="J24" i="1"/>
  <c r="J26" i="1"/>
  <c r="J40" i="1"/>
  <c r="I9" i="1"/>
  <c r="I11" i="1"/>
  <c r="I19" i="1"/>
  <c r="I20" i="1"/>
  <c r="I24" i="1"/>
  <c r="I26" i="1"/>
  <c r="I40" i="1"/>
  <c r="H9" i="1"/>
  <c r="H11" i="1"/>
  <c r="H19" i="1"/>
  <c r="H20" i="1"/>
  <c r="H24" i="1"/>
  <c r="H26" i="1"/>
  <c r="H40" i="1"/>
  <c r="G9" i="1"/>
  <c r="G11" i="1"/>
  <c r="G19" i="1"/>
  <c r="G20" i="1"/>
  <c r="G24" i="1"/>
  <c r="G26" i="1"/>
  <c r="G40" i="1"/>
  <c r="F9" i="1"/>
  <c r="F11" i="1"/>
  <c r="F19" i="1"/>
  <c r="F20" i="1"/>
  <c r="F24" i="1"/>
  <c r="F26" i="1"/>
  <c r="F40" i="1"/>
  <c r="E9" i="1"/>
  <c r="E11" i="1"/>
  <c r="E19" i="1"/>
  <c r="E20" i="1"/>
  <c r="E24" i="1"/>
  <c r="E26" i="1"/>
  <c r="E40" i="1"/>
  <c r="D9" i="1"/>
  <c r="D11" i="1"/>
  <c r="D19" i="1"/>
  <c r="D20" i="1"/>
  <c r="D24" i="1"/>
  <c r="D26" i="1"/>
  <c r="D40" i="1"/>
  <c r="C9" i="1"/>
  <c r="C11" i="1"/>
  <c r="C19" i="1"/>
  <c r="C20" i="1"/>
  <c r="C24" i="1"/>
  <c r="C26" i="1"/>
  <c r="C40" i="1"/>
  <c r="AE39" i="1"/>
  <c r="AD39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E28" i="1"/>
  <c r="AD28" i="1"/>
  <c r="AC2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AC25" i="1"/>
  <c r="AC10" i="1"/>
  <c r="AC6" i="1"/>
  <c r="AC7" i="1"/>
  <c r="AC8" i="1"/>
  <c r="AC9" i="1"/>
</calcChain>
</file>

<file path=xl/sharedStrings.xml><?xml version="1.0" encoding="utf-8"?>
<sst xmlns="http://schemas.openxmlformats.org/spreadsheetml/2006/main" count="317" uniqueCount="153">
  <si>
    <t>Tradeweb Markets Inc. and Subsidiaries</t>
  </si>
  <si>
    <t>Consolidated Statements of Income</t>
  </si>
  <si>
    <t>($ in thousands, except per share amounts)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</si>
  <si>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</si>
  <si>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</si>
  <si>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</si>
  <si>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</si>
  <si>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</si>
  <si>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</si>
  <si>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</si>
  <si>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</si>
  <si>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</si>
  <si>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</si>
  <si>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</si>
  <si>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</si>
  <si>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</si>
  <si>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</si>
  <si>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</si>
  <si>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</si>
  <si>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FY20</t>
  </si>
  <si>
    <t>1Q21</t>
  </si>
  <si>
    <t>2Q21</t>
  </si>
  <si>
    <t>3Q21</t>
  </si>
  <si>
    <t>4Q21</t>
  </si>
  <si>
    <t>FY21</t>
  </si>
  <si>
    <t>1Q22</t>
  </si>
  <si>
    <t>2Q22</t>
  </si>
  <si>
    <t>3Q22</t>
  </si>
  <si>
    <t>4Q22</t>
  </si>
  <si>
    <t>FY22</t>
  </si>
  <si>
    <t>1Q23</t>
  </si>
  <si>
    <t>2Q23</t>
  </si>
  <si>
    <t>Revenues:</t>
  </si>
  <si>
    <t>Transaction fees and commissions</t>
  </si>
  <si>
    <t>Subscription fees</t>
  </si>
  <si>
    <t>Other</t>
  </si>
  <si>
    <t>Gross revenues</t>
  </si>
  <si>
    <t>Contingent consideration</t>
  </si>
  <si>
    <t>Net Revenue</t>
  </si>
  <si>
    <t>Expenses:</t>
  </si>
  <si>
    <t>Employee compensation and benefits</t>
  </si>
  <si>
    <t>Depreciation and amortization</t>
  </si>
  <si>
    <t>Technology and communications</t>
  </si>
  <si>
    <t>General and administrative</t>
  </si>
  <si>
    <t>Professional fees</t>
  </si>
  <si>
    <t>Occupancy</t>
  </si>
  <si>
    <t>Total expenses</t>
  </si>
  <si>
    <t>Operating income</t>
  </si>
  <si>
    <t>Tax receivable agreement liability adjustment</t>
  </si>
  <si>
    <t>Net interest income (expense)</t>
  </si>
  <si>
    <t>Other income (loss), net</t>
  </si>
  <si>
    <t>Income before taxes</t>
  </si>
  <si>
    <t>Provision for income taxes</t>
  </si>
  <si>
    <t>Net income</t>
  </si>
  <si>
    <t>Less: Net income attributable to non-controlling interests</t>
  </si>
  <si>
    <t>Net income attributable to Tradeweb Markets Inc.</t>
  </si>
  <si>
    <t>EPS Calculations for pre-IPO and post-IPO periods</t>
  </si>
  <si>
    <t>Earnings / net income per share:</t>
  </si>
  <si>
    <t>Basic</t>
  </si>
  <si>
    <t>Diluted</t>
  </si>
  <si>
    <t>Weighted average shares outstanding:</t>
  </si>
  <si>
    <t>EBITDA margin</t>
  </si>
  <si>
    <t>EBIT margin</t>
  </si>
  <si>
    <t>EBT margin</t>
  </si>
  <si>
    <t>Net Income margin</t>
  </si>
  <si>
    <t>Non-GAAP Income Statement</t>
  </si>
  <si>
    <t>FY19</t>
  </si>
  <si>
    <t>Total Gross Revenue by Asset Class</t>
  </si>
  <si>
    <t>Fixed</t>
  </si>
  <si>
    <t>Variable</t>
  </si>
  <si>
    <t>Total Rates</t>
  </si>
  <si>
    <t>Total Credit</t>
  </si>
  <si>
    <t>Total Equities</t>
  </si>
  <si>
    <t>Total Money Markets</t>
  </si>
  <si>
    <t>Refinitiv - Fixed</t>
  </si>
  <si>
    <t>Other - Fixed</t>
  </si>
  <si>
    <t>Total Market Data</t>
  </si>
  <si>
    <t>Total Other Fees</t>
  </si>
  <si>
    <t>Total Fixed Revenues</t>
  </si>
  <si>
    <t>Total Variable Revenues</t>
  </si>
  <si>
    <t>Total Gross Revenues</t>
  </si>
  <si>
    <t>Employee Compensation and benefits</t>
  </si>
  <si>
    <t>Total Adjusted Expenses</t>
  </si>
  <si>
    <t>Adjusted Operating Income</t>
  </si>
  <si>
    <t>Adjusted Income before taxes</t>
  </si>
  <si>
    <t>Adjusted Provision for income taxes</t>
  </si>
  <si>
    <t>Adjusted Net Income</t>
  </si>
  <si>
    <t>EPS Calculations for pre-IPO and post-IPO periods:</t>
  </si>
  <si>
    <t xml:space="preserve">Adjusted diluted earnings per share </t>
  </si>
  <si>
    <t>(b)</t>
  </si>
  <si>
    <t>(a)</t>
  </si>
  <si>
    <t>Adjusted diluted weighted average shares outstanding</t>
  </si>
  <si>
    <t>Adjusted EBITDA margin</t>
  </si>
  <si>
    <t>Adjusted EBIT margin</t>
  </si>
  <si>
    <t>Adjusted EBT margin</t>
  </si>
  <si>
    <t>Adjusted Net Income margin</t>
  </si>
  <si>
    <t>(a)  Presents information for Tradeweb Markets Inc. (post-IPO period).</t>
  </si>
  <si>
    <t>(b)  Presents information for Tradeweb Markets LLC (pre-IPO period).</t>
  </si>
  <si>
    <t>Revenue by Asset Class</t>
  </si>
  <si>
    <t>($ in thousands)</t>
  </si>
  <si>
    <t xml:space="preserve">                                                                         </t>
  </si>
  <si>
    <t>Revenue by Geography</t>
  </si>
  <si>
    <t>Total Gross Revenue by Geography</t>
  </si>
  <si>
    <t>U.S.</t>
  </si>
  <si>
    <t>International</t>
  </si>
  <si>
    <t>Total Gross Revenue</t>
  </si>
  <si>
    <t>Revenue by Client Sector</t>
  </si>
  <si>
    <t>Total Gross Revenue by Client Sector</t>
  </si>
  <si>
    <t>Institutional</t>
  </si>
  <si>
    <t>Wholesale</t>
  </si>
  <si>
    <t>Retail</t>
  </si>
  <si>
    <t>Market Data</t>
  </si>
  <si>
    <t>Market Data Breakdown</t>
  </si>
  <si>
    <t>TR / Refinitiv Market Data</t>
  </si>
  <si>
    <t>Other Information Services</t>
  </si>
  <si>
    <t>Fees per Million</t>
  </si>
  <si>
    <t>Q1 18</t>
  </si>
  <si>
    <t>Q2 18</t>
  </si>
  <si>
    <t>Q3 18</t>
  </si>
  <si>
    <t>Q4 18</t>
  </si>
  <si>
    <t>Q1 19</t>
  </si>
  <si>
    <t>Q2 19</t>
  </si>
  <si>
    <t>Q3 19</t>
  </si>
  <si>
    <t>Q4 19</t>
  </si>
  <si>
    <t>Q1 20</t>
  </si>
  <si>
    <t>Q2 20</t>
  </si>
  <si>
    <t>Q3 20</t>
  </si>
  <si>
    <t>Q4 20</t>
  </si>
  <si>
    <t>Q1 21</t>
  </si>
  <si>
    <t>Q2 21</t>
  </si>
  <si>
    <t>Q3 21</t>
  </si>
  <si>
    <t>Q4 21</t>
  </si>
  <si>
    <t>Q1 22</t>
  </si>
  <si>
    <t>Q2 22</t>
  </si>
  <si>
    <t>Q3 22</t>
  </si>
  <si>
    <t>Q4 22</t>
  </si>
  <si>
    <t>Q1 23</t>
  </si>
  <si>
    <t>Q2 23</t>
  </si>
  <si>
    <t>Fee per Million</t>
  </si>
  <si>
    <t>Rates</t>
  </si>
  <si>
    <t>Rates Cash</t>
  </si>
  <si>
    <t>Rates Derivatives</t>
  </si>
  <si>
    <t>Rates Derivatives (greater than 1 year)</t>
  </si>
  <si>
    <t>Other Rates Derivatives</t>
  </si>
  <si>
    <t>Credit</t>
  </si>
  <si>
    <t>Cash Credit</t>
  </si>
  <si>
    <t>Equities</t>
  </si>
  <si>
    <t>Equities Cash</t>
  </si>
  <si>
    <t>Equities Derivatives</t>
  </si>
  <si>
    <t>Money Markets</t>
  </si>
  <si>
    <t>Total Fees per Million</t>
  </si>
  <si>
    <t>Total Fees per Million excluding Other Rates Derivatives</t>
  </si>
  <si>
    <t>Credit Derivatives, China Bonds and U.S. Cash “EP”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</si>
</sst>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&quot;$&quot;\(#,##0\);&quot;$&quot;&quot;—&quot;_);_(@_)"/>
    <numFmt numFmtId="165" formatCode="&quot;$&quot;* #,##0_);&quot;$&quot;* \(#,##0\);&quot;$&quot;* &quot;—&quot;_);_(@_)"/>
    <numFmt numFmtId="166" formatCode="* #,##0;* \(#,##0\);* &quot;—&quot;;_(@_)"/>
    <numFmt numFmtId="167" formatCode="&quot;$&quot;* #,##0.00_);&quot;$&quot;* \(#,##0.00\);&quot;$&quot;* &quot;—&quot;_);_(@_)"/>
    <numFmt numFmtId="168" formatCode="#0.0%;&quot;-&quot;#0.0%;&quot;-&quot;\%;_(@_)"/>
    <numFmt numFmtId="169" formatCode="* #,##0.00;* \(#,##0.00\);* &quot;—&quot;;_(@_)"/>
    <numFmt numFmtId="170" formatCode="#0;&quot;-&quot;#0;#0;_(@_)"/>
    <numFmt numFmtId="171" formatCode="&quot;$&quot;* #0.00_);&quot;$&quot;* \(#0.00\);&quot;$&quot;* &quot;—&quot;_);_(@_)"/>
    <numFmt numFmtId="173" formatCode="_(&quot;$&quot;* #,##0_);_(&quot;$&quot;* \(#,##0\);_(&quot;$&quot;* &quot;-&quot;??_);_(@_)"/>
    <numFmt numFmtId="174" formatCode="_(* #,##0_);_(* \(#,##0\);_(* &quot;-&quot;??_);_(@_)"/>
  </numFmts>
  <fonts count="13" x14ac:knownFonts="1">
    <font>
      <sz val="1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8"/>
      <color rgb="FF00000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8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1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5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166" fontId="1" fillId="0" borderId="1" xfId="0" applyNumberFormat="1" applyFont="1" applyBorder="1" applyAlignment="1">
      <alignment wrapText="1"/>
    </xf>
    <xf numFmtId="166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165" fontId="1" fillId="0" borderId="4" xfId="0" applyNumberFormat="1" applyFont="1" applyBorder="1" applyAlignment="1">
      <alignment wrapText="1"/>
    </xf>
    <xf numFmtId="0" fontId="1" fillId="0" borderId="0" xfId="0" applyFont="1" applyAlignment="1">
      <alignment horizontal="left" vertical="top" wrapText="1" indent="1"/>
    </xf>
    <xf numFmtId="167" fontId="1" fillId="0" borderId="5" xfId="0" applyNumberFormat="1" applyFont="1" applyBorder="1" applyAlignment="1">
      <alignment wrapText="1"/>
    </xf>
    <xf numFmtId="167" fontId="1" fillId="0" borderId="6" xfId="0" applyNumberFormat="1" applyFont="1" applyBorder="1" applyAlignment="1">
      <alignment wrapText="1"/>
    </xf>
    <xf numFmtId="0" fontId="1" fillId="0" borderId="0" xfId="0" applyFont="1" applyAlignment="1">
      <alignment horizontal="right" wrapText="1"/>
    </xf>
    <xf numFmtId="168" fontId="1" fillId="0" borderId="0" xfId="0" applyNumberFormat="1" applyFont="1" applyAlignment="1">
      <alignment horizontal="right" vertical="top" wrapText="1"/>
    </xf>
    <xf numFmtId="0" fontId="1" fillId="0" borderId="3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 indent="2"/>
    </xf>
    <xf numFmtId="166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6" fontId="6" fillId="0" borderId="0" xfId="0" applyNumberFormat="1" applyFont="1" applyAlignment="1">
      <alignment wrapText="1"/>
    </xf>
    <xf numFmtId="166" fontId="6" fillId="0" borderId="3" xfId="0" applyNumberFormat="1" applyFont="1" applyBorder="1" applyAlignment="1">
      <alignment wrapText="1"/>
    </xf>
    <xf numFmtId="166" fontId="1" fillId="0" borderId="2" xfId="0" applyNumberFormat="1" applyFont="1" applyBorder="1" applyAlignment="1">
      <alignment vertical="center" wrapText="1"/>
    </xf>
    <xf numFmtId="169" fontId="1" fillId="0" borderId="0" xfId="0" applyNumberFormat="1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top" wrapText="1"/>
    </xf>
    <xf numFmtId="168" fontId="1" fillId="0" borderId="0" xfId="0" applyNumberFormat="1" applyFont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8" fillId="0" borderId="7" xfId="0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wrapText="1"/>
    </xf>
    <xf numFmtId="170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167" fontId="6" fillId="0" borderId="0" xfId="0" applyNumberFormat="1" applyFont="1" applyAlignment="1">
      <alignment wrapText="1"/>
    </xf>
    <xf numFmtId="0" fontId="9" fillId="0" borderId="0" xfId="0" applyFont="1" applyAlignment="1">
      <alignment horizontal="left" vertical="top" wrapText="1" indent="2"/>
    </xf>
    <xf numFmtId="169" fontId="9" fillId="0" borderId="0" xfId="0" applyNumberFormat="1" applyFont="1" applyAlignment="1">
      <alignment wrapText="1"/>
    </xf>
    <xf numFmtId="171" fontId="6" fillId="0" borderId="0" xfId="0" applyNumberFormat="1" applyFont="1" applyAlignment="1">
      <alignment wrapText="1"/>
    </xf>
    <xf numFmtId="173" fontId="1" fillId="0" borderId="0" xfId="7" applyNumberFormat="1" applyFont="1" applyAlignment="1">
      <alignment wrapText="1"/>
    </xf>
    <xf numFmtId="173" fontId="0" fillId="0" borderId="0" xfId="7" applyNumberFormat="1" applyFont="1"/>
    <xf numFmtId="173" fontId="1" fillId="0" borderId="0" xfId="7" applyNumberFormat="1" applyFont="1" applyAlignment="1">
      <alignment vertical="center" wrapText="1"/>
    </xf>
    <xf numFmtId="174" fontId="1" fillId="0" borderId="0" xfId="6" applyNumberFormat="1" applyFont="1" applyAlignment="1">
      <alignment wrapText="1"/>
    </xf>
    <xf numFmtId="173" fontId="6" fillId="0" borderId="4" xfId="7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/>
    <xf numFmtId="166" fontId="11" fillId="0" borderId="0" xfId="0" applyNumberFormat="1" applyFont="1" applyAlignment="1">
      <alignment wrapText="1"/>
    </xf>
    <xf numFmtId="0" fontId="12" fillId="0" borderId="0" xfId="0" applyFont="1"/>
    <xf numFmtId="167" fontId="0" fillId="0" borderId="0" xfId="0" applyNumberFormat="1"/>
    <xf numFmtId="0" fontId="6" fillId="0" borderId="0" xfId="0" applyFont="1" applyAlignment="1">
      <alignment wrapText="1"/>
    </xf>
    <xf numFmtId="0" fontId="0" fillId="0" borderId="0" xfId="0"/>
    <xf numFmtId="0" fontId="1" fillId="0" borderId="0" xfId="0" applyFont="1" applyAlignment="1">
      <alignment horizontal="left" wrapText="1"/>
    </xf>
  </cellXfs>
  <cellStyles count="8">
    <cellStyle name="Comma" xfId="6" builtinId="3"/>
    <cellStyle name="Currency" xfId="7" builtinId="4"/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2"/>
  <sheetViews>
    <sheetView showRuler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6" sqref="C16"/>
    </sheetView>
  </sheetViews>
  <sheetFormatPr defaultColWidth="13.7109375" defaultRowHeight="12.75" x14ac:dyDescent="0.2"/>
  <cols>
    <col min="1" max="1" width="3.42578125" customWidth="1"/>
    <col min="2" max="2" width="55.42578125" customWidth="1"/>
    <col min="3" max="34" width="13.85546875" customWidth="1"/>
    <col min="35" max="36" width="9.28515625" customWidth="1"/>
  </cols>
  <sheetData>
    <row r="1" spans="1:35" ht="15.75" customHeight="1" x14ac:dyDescent="0.2">
      <c r="A1" s="57" t="s">
        <v>0</v>
      </c>
      <c r="B1" s="58"/>
    </row>
    <row r="2" spans="1:35" ht="15.75" customHeight="1" x14ac:dyDescent="0.2">
      <c r="A2" s="57" t="s">
        <v>1</v>
      </c>
      <c r="B2" s="58"/>
    </row>
    <row r="3" spans="1:35" ht="15.75" customHeight="1" x14ac:dyDescent="0.2">
      <c r="A3" s="59" t="s">
        <v>2</v>
      </c>
      <c r="B3" s="58"/>
    </row>
    <row r="4" spans="1:35" ht="15.75" customHeight="1" x14ac:dyDescent="0.2"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</row>
    <row r="5" spans="1:35" ht="15.75" customHeight="1" x14ac:dyDescent="0.2">
      <c r="B5" s="4" t="s">
        <v>32</v>
      </c>
    </row>
    <row r="6" spans="1:35" ht="15.75" customHeight="1" x14ac:dyDescent="0.2">
      <c r="B6" s="5" t="s">
        <v>33</v>
      </c>
      <c r="C6" s="6">
        <v>88673</v>
      </c>
      <c r="D6" s="6">
        <v>89525</v>
      </c>
      <c r="E6" s="6">
        <v>91980</v>
      </c>
      <c r="F6" s="6">
        <v>93588</v>
      </c>
      <c r="G6" s="6">
        <v>118022</v>
      </c>
      <c r="H6" s="6">
        <v>118583</v>
      </c>
      <c r="I6" s="6">
        <v>116976</v>
      </c>
      <c r="J6" s="6">
        <v>129970</v>
      </c>
      <c r="K6" s="6">
        <v>136837</v>
      </c>
      <c r="L6" s="6">
        <v>140365</v>
      </c>
      <c r="M6" s="6">
        <v>150336</v>
      </c>
      <c r="N6" s="6">
        <v>145410</v>
      </c>
      <c r="O6" s="6">
        <v>183317</v>
      </c>
      <c r="P6" s="6">
        <v>160261</v>
      </c>
      <c r="Q6" s="6">
        <v>160175</v>
      </c>
      <c r="R6" s="6">
        <v>177835</v>
      </c>
      <c r="S6" s="6">
        <v>681588</v>
      </c>
      <c r="T6" s="6">
        <v>217816</v>
      </c>
      <c r="U6" s="6">
        <v>205381</v>
      </c>
      <c r="V6" s="6">
        <v>206316</v>
      </c>
      <c r="W6" s="6">
        <v>216841</v>
      </c>
      <c r="X6" s="6">
        <v>846354</v>
      </c>
      <c r="Y6" s="6">
        <v>251805</v>
      </c>
      <c r="Z6" s="6">
        <v>237669</v>
      </c>
      <c r="AA6" s="6">
        <v>228015</v>
      </c>
      <c r="AB6" s="6">
        <v>232780</v>
      </c>
      <c r="AC6" s="6">
        <f>SUM(Y6:AB6)</f>
        <v>950269</v>
      </c>
      <c r="AD6" s="6">
        <v>266598</v>
      </c>
      <c r="AE6" s="6">
        <v>246461</v>
      </c>
      <c r="AF6" s="7"/>
      <c r="AG6" s="7"/>
      <c r="AH6" s="7"/>
      <c r="AI6" s="7"/>
    </row>
    <row r="7" spans="1:35" ht="15.75" customHeight="1" x14ac:dyDescent="0.2">
      <c r="B7" s="5" t="s">
        <v>34</v>
      </c>
      <c r="C7" s="8">
        <v>48488</v>
      </c>
      <c r="D7" s="8">
        <v>48986</v>
      </c>
      <c r="E7" s="8">
        <v>48413</v>
      </c>
      <c r="F7" s="8">
        <v>48646</v>
      </c>
      <c r="G7" s="8">
        <v>48563</v>
      </c>
      <c r="H7" s="8">
        <v>49728</v>
      </c>
      <c r="I7" s="8">
        <v>45690</v>
      </c>
      <c r="J7" s="8">
        <v>46519</v>
      </c>
      <c r="K7" s="8">
        <v>48061</v>
      </c>
      <c r="L7" s="8">
        <v>47951</v>
      </c>
      <c r="M7" s="8">
        <v>48638</v>
      </c>
      <c r="N7" s="8">
        <v>49716</v>
      </c>
      <c r="O7" s="8">
        <v>49111</v>
      </c>
      <c r="P7" s="8">
        <f>35006+14565</f>
        <v>49571</v>
      </c>
      <c r="Q7" s="8">
        <f>36217+14273</f>
        <v>50490</v>
      </c>
      <c r="R7" s="8">
        <f>36652+16240</f>
        <v>52892</v>
      </c>
      <c r="S7" s="8">
        <v>202064</v>
      </c>
      <c r="T7" s="8">
        <f>37868+15117</f>
        <v>52985</v>
      </c>
      <c r="U7" s="8">
        <f>37883+14926</f>
        <v>52809</v>
      </c>
      <c r="V7" s="8">
        <v>56392</v>
      </c>
      <c r="W7" s="8">
        <v>57423</v>
      </c>
      <c r="X7" s="8">
        <v>219609</v>
      </c>
      <c r="Y7" s="8">
        <v>57013</v>
      </c>
      <c r="Z7" s="8">
        <v>56966</v>
      </c>
      <c r="AA7" s="8">
        <v>56712</v>
      </c>
      <c r="AB7" s="8">
        <v>57952</v>
      </c>
      <c r="AC7" s="8">
        <f>SUM(Y7:AB7)</f>
        <v>228643</v>
      </c>
      <c r="AD7" s="8">
        <v>59968</v>
      </c>
      <c r="AE7" s="8">
        <v>61209</v>
      </c>
      <c r="AF7" s="7"/>
      <c r="AG7" s="7"/>
    </row>
    <row r="8" spans="1:35" ht="15.75" customHeight="1" x14ac:dyDescent="0.2">
      <c r="B8" s="5" t="s">
        <v>35</v>
      </c>
      <c r="C8" s="9">
        <v>1174</v>
      </c>
      <c r="D8" s="9">
        <v>1165</v>
      </c>
      <c r="E8" s="9">
        <v>1165</v>
      </c>
      <c r="F8" s="9">
        <v>1165</v>
      </c>
      <c r="G8" s="9">
        <v>2918</v>
      </c>
      <c r="H8" s="9">
        <v>2704</v>
      </c>
      <c r="I8" s="9">
        <v>2587</v>
      </c>
      <c r="J8" s="9">
        <v>2148</v>
      </c>
      <c r="K8" s="9">
        <v>1894</v>
      </c>
      <c r="L8" s="9">
        <v>2169</v>
      </c>
      <c r="M8" s="9">
        <v>2007</v>
      </c>
      <c r="N8" s="9">
        <v>2182</v>
      </c>
      <c r="O8" s="9">
        <v>2178</v>
      </c>
      <c r="P8" s="9">
        <v>2275</v>
      </c>
      <c r="Q8" s="9">
        <v>2205</v>
      </c>
      <c r="R8" s="9">
        <v>2349</v>
      </c>
      <c r="S8" s="9">
        <v>9007</v>
      </c>
      <c r="T8" s="9">
        <v>2598</v>
      </c>
      <c r="U8" s="9">
        <v>2650</v>
      </c>
      <c r="V8" s="9">
        <v>2617</v>
      </c>
      <c r="W8" s="9">
        <v>2619</v>
      </c>
      <c r="X8" s="9">
        <v>10484</v>
      </c>
      <c r="Y8" s="9">
        <v>2668</v>
      </c>
      <c r="Z8" s="9">
        <v>2503</v>
      </c>
      <c r="AA8" s="9">
        <v>2388</v>
      </c>
      <c r="AB8" s="9">
        <v>2310</v>
      </c>
      <c r="AC8" s="9">
        <f>SUM(Y8:AB8)</f>
        <v>9869</v>
      </c>
      <c r="AD8" s="9">
        <v>2683</v>
      </c>
      <c r="AE8" s="9">
        <v>2943</v>
      </c>
      <c r="AF8" s="7"/>
      <c r="AG8" s="7"/>
    </row>
    <row r="9" spans="1:35" ht="15.75" customHeight="1" x14ac:dyDescent="0.2">
      <c r="B9" s="5" t="s">
        <v>36</v>
      </c>
      <c r="C9" s="10">
        <f t="shared" ref="C9:AE9" si="0">SUM(C6:C8)</f>
        <v>138335</v>
      </c>
      <c r="D9" s="10">
        <f t="shared" si="0"/>
        <v>139676</v>
      </c>
      <c r="E9" s="10">
        <f t="shared" si="0"/>
        <v>141558</v>
      </c>
      <c r="F9" s="10">
        <f t="shared" si="0"/>
        <v>143399</v>
      </c>
      <c r="G9" s="10">
        <f t="shared" si="0"/>
        <v>169503</v>
      </c>
      <c r="H9" s="10">
        <f t="shared" si="0"/>
        <v>171015</v>
      </c>
      <c r="I9" s="10">
        <f t="shared" si="0"/>
        <v>165253</v>
      </c>
      <c r="J9" s="10">
        <f t="shared" si="0"/>
        <v>178637</v>
      </c>
      <c r="K9" s="10">
        <f t="shared" si="0"/>
        <v>186792</v>
      </c>
      <c r="L9" s="10">
        <f t="shared" si="0"/>
        <v>190485</v>
      </c>
      <c r="M9" s="10">
        <f t="shared" si="0"/>
        <v>200981</v>
      </c>
      <c r="N9" s="10">
        <f t="shared" si="0"/>
        <v>197308</v>
      </c>
      <c r="O9" s="10">
        <f t="shared" si="0"/>
        <v>234606</v>
      </c>
      <c r="P9" s="10">
        <f t="shared" si="0"/>
        <v>212107</v>
      </c>
      <c r="Q9" s="10">
        <f t="shared" si="0"/>
        <v>212870</v>
      </c>
      <c r="R9" s="10">
        <f t="shared" si="0"/>
        <v>233076</v>
      </c>
      <c r="S9" s="10">
        <f t="shared" si="0"/>
        <v>892659</v>
      </c>
      <c r="T9" s="10">
        <f t="shared" si="0"/>
        <v>273399</v>
      </c>
      <c r="U9" s="10">
        <f t="shared" si="0"/>
        <v>260840</v>
      </c>
      <c r="V9" s="10">
        <f t="shared" si="0"/>
        <v>265325</v>
      </c>
      <c r="W9" s="10">
        <f t="shared" si="0"/>
        <v>276883</v>
      </c>
      <c r="X9" s="10">
        <f t="shared" si="0"/>
        <v>1076447</v>
      </c>
      <c r="Y9" s="10">
        <f t="shared" si="0"/>
        <v>311486</v>
      </c>
      <c r="Z9" s="10">
        <f t="shared" si="0"/>
        <v>297138</v>
      </c>
      <c r="AA9" s="10">
        <f t="shared" si="0"/>
        <v>287115</v>
      </c>
      <c r="AB9" s="10">
        <f t="shared" si="0"/>
        <v>293042</v>
      </c>
      <c r="AC9" s="10">
        <f t="shared" si="0"/>
        <v>1188781</v>
      </c>
      <c r="AD9" s="10">
        <f t="shared" si="0"/>
        <v>329249</v>
      </c>
      <c r="AE9" s="10">
        <f t="shared" si="0"/>
        <v>310613</v>
      </c>
      <c r="AF9" s="7"/>
      <c r="AG9" s="7"/>
    </row>
    <row r="10" spans="1:35" ht="15.75" customHeight="1" x14ac:dyDescent="0.2">
      <c r="B10" s="5" t="s">
        <v>37</v>
      </c>
      <c r="C10" s="10">
        <v>-3778</v>
      </c>
      <c r="D10" s="10">
        <v>-18573</v>
      </c>
      <c r="E10" s="10">
        <v>-7184</v>
      </c>
      <c r="F10" s="10">
        <v>-28985</v>
      </c>
      <c r="G10" s="10">
        <v>-10070</v>
      </c>
      <c r="H10" s="10">
        <v>-19297</v>
      </c>
      <c r="I10" s="10">
        <v>2537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f>SUM(Y10:AB10)</f>
        <v>0</v>
      </c>
      <c r="AD10" s="10">
        <v>0</v>
      </c>
      <c r="AE10" s="10">
        <v>0</v>
      </c>
      <c r="AF10" s="7"/>
      <c r="AG10" s="7"/>
    </row>
    <row r="11" spans="1:35" ht="15.75" customHeight="1" x14ac:dyDescent="0.2">
      <c r="B11" s="4" t="s">
        <v>38</v>
      </c>
      <c r="C11" s="10">
        <f t="shared" ref="C11:AB11" si="1">C9+C10</f>
        <v>134557</v>
      </c>
      <c r="D11" s="10">
        <f t="shared" si="1"/>
        <v>121103</v>
      </c>
      <c r="E11" s="10">
        <f t="shared" si="1"/>
        <v>134374</v>
      </c>
      <c r="F11" s="10">
        <f t="shared" si="1"/>
        <v>114414</v>
      </c>
      <c r="G11" s="10">
        <f t="shared" si="1"/>
        <v>159433</v>
      </c>
      <c r="H11" s="10">
        <f t="shared" si="1"/>
        <v>151718</v>
      </c>
      <c r="I11" s="10">
        <f t="shared" si="1"/>
        <v>167790</v>
      </c>
      <c r="J11" s="10">
        <f t="shared" si="1"/>
        <v>178637</v>
      </c>
      <c r="K11" s="10">
        <f t="shared" si="1"/>
        <v>186792</v>
      </c>
      <c r="L11" s="10">
        <f t="shared" si="1"/>
        <v>190485</v>
      </c>
      <c r="M11" s="10">
        <f t="shared" si="1"/>
        <v>200981</v>
      </c>
      <c r="N11" s="10">
        <f t="shared" si="1"/>
        <v>197308</v>
      </c>
      <c r="O11" s="10">
        <f t="shared" si="1"/>
        <v>234606</v>
      </c>
      <c r="P11" s="10">
        <f t="shared" si="1"/>
        <v>212107</v>
      </c>
      <c r="Q11" s="10">
        <f t="shared" si="1"/>
        <v>212870</v>
      </c>
      <c r="R11" s="10">
        <f t="shared" si="1"/>
        <v>233076</v>
      </c>
      <c r="S11" s="10">
        <f t="shared" si="1"/>
        <v>892659</v>
      </c>
      <c r="T11" s="10">
        <f t="shared" si="1"/>
        <v>273399</v>
      </c>
      <c r="U11" s="10">
        <f t="shared" si="1"/>
        <v>260840</v>
      </c>
      <c r="V11" s="10">
        <f t="shared" si="1"/>
        <v>265325</v>
      </c>
      <c r="W11" s="10">
        <f t="shared" si="1"/>
        <v>276883</v>
      </c>
      <c r="X11" s="10">
        <f t="shared" si="1"/>
        <v>1076447</v>
      </c>
      <c r="Y11" s="10">
        <f t="shared" si="1"/>
        <v>311486</v>
      </c>
      <c r="Z11" s="10">
        <f t="shared" si="1"/>
        <v>297138</v>
      </c>
      <c r="AA11" s="10">
        <f t="shared" si="1"/>
        <v>287115</v>
      </c>
      <c r="AB11" s="10">
        <f t="shared" si="1"/>
        <v>293042</v>
      </c>
      <c r="AC11" s="10">
        <v>1188781</v>
      </c>
      <c r="AD11" s="10">
        <f>AD9+AD10</f>
        <v>329249</v>
      </c>
      <c r="AE11" s="10">
        <f>AE9+AE10</f>
        <v>310613</v>
      </c>
      <c r="AF11" s="7"/>
      <c r="AG11" s="7"/>
    </row>
    <row r="12" spans="1:35" ht="15.75" customHeight="1" x14ac:dyDescent="0.2">
      <c r="B12" s="4" t="s">
        <v>39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1"/>
      <c r="AD12" s="11"/>
      <c r="AE12" s="11"/>
      <c r="AF12" s="7"/>
      <c r="AG12" s="7"/>
    </row>
    <row r="13" spans="1:35" ht="15.75" customHeight="1" x14ac:dyDescent="0.2">
      <c r="B13" s="5" t="s">
        <v>40</v>
      </c>
      <c r="C13" s="8">
        <v>58796</v>
      </c>
      <c r="D13" s="8">
        <v>65032</v>
      </c>
      <c r="E13" s="8">
        <v>61899</v>
      </c>
      <c r="F13" s="8">
        <v>63236</v>
      </c>
      <c r="G13" s="8">
        <v>71570</v>
      </c>
      <c r="H13" s="8">
        <v>68407</v>
      </c>
      <c r="I13" s="8">
        <v>69076</v>
      </c>
      <c r="J13" s="8">
        <v>80436</v>
      </c>
      <c r="K13" s="8">
        <v>77273</v>
      </c>
      <c r="L13" s="8">
        <v>95995</v>
      </c>
      <c r="M13" s="8">
        <v>79644</v>
      </c>
      <c r="N13" s="8">
        <v>76545</v>
      </c>
      <c r="O13" s="8">
        <v>90520</v>
      </c>
      <c r="P13" s="8">
        <v>88866</v>
      </c>
      <c r="Q13" s="8">
        <v>83967</v>
      </c>
      <c r="R13" s="8">
        <v>86305</v>
      </c>
      <c r="S13" s="8">
        <v>349658</v>
      </c>
      <c r="T13" s="8">
        <v>103622</v>
      </c>
      <c r="U13" s="8">
        <v>98449</v>
      </c>
      <c r="V13" s="8">
        <v>98036</v>
      </c>
      <c r="W13" s="8">
        <v>107153</v>
      </c>
      <c r="X13" s="8">
        <v>407260</v>
      </c>
      <c r="Y13" s="8">
        <v>117991</v>
      </c>
      <c r="Z13" s="8">
        <v>109890</v>
      </c>
      <c r="AA13" s="8">
        <v>102720</v>
      </c>
      <c r="AB13" s="8">
        <v>101820</v>
      </c>
      <c r="AC13" s="8">
        <f t="shared" ref="AC13:AC18" si="2">SUM(Y13:AB13)</f>
        <v>432421</v>
      </c>
      <c r="AD13" s="8">
        <v>114493</v>
      </c>
      <c r="AE13" s="8">
        <v>103924</v>
      </c>
      <c r="AF13" s="7"/>
      <c r="AG13" s="7"/>
    </row>
    <row r="14" spans="1:35" ht="15.75" customHeight="1" x14ac:dyDescent="0.2">
      <c r="B14" s="5" t="s">
        <v>41</v>
      </c>
      <c r="C14" s="8">
        <v>19459</v>
      </c>
      <c r="D14" s="8">
        <v>17250</v>
      </c>
      <c r="E14" s="8">
        <v>15936</v>
      </c>
      <c r="F14" s="8">
        <v>15970</v>
      </c>
      <c r="G14" s="8">
        <v>16268</v>
      </c>
      <c r="H14" s="8">
        <v>16178</v>
      </c>
      <c r="I14" s="8">
        <v>16362</v>
      </c>
      <c r="J14" s="8">
        <v>33020</v>
      </c>
      <c r="K14" s="8">
        <v>33503</v>
      </c>
      <c r="L14" s="8">
        <v>34292</v>
      </c>
      <c r="M14" s="8">
        <v>35133</v>
      </c>
      <c r="N14" s="8">
        <v>36402</v>
      </c>
      <c r="O14" s="8">
        <v>37176</v>
      </c>
      <c r="P14" s="8">
        <v>37919</v>
      </c>
      <c r="Q14" s="8">
        <v>38857</v>
      </c>
      <c r="R14" s="8">
        <v>39837</v>
      </c>
      <c r="S14" s="8">
        <v>153789</v>
      </c>
      <c r="T14" s="8">
        <v>40966</v>
      </c>
      <c r="U14" s="8">
        <v>41867</v>
      </c>
      <c r="V14" s="8">
        <v>44823</v>
      </c>
      <c r="W14" s="8">
        <v>43652</v>
      </c>
      <c r="X14" s="8">
        <v>171308</v>
      </c>
      <c r="Y14" s="8">
        <v>44450</v>
      </c>
      <c r="Z14" s="8">
        <v>44770</v>
      </c>
      <c r="AA14" s="8">
        <v>44778</v>
      </c>
      <c r="AB14" s="8">
        <v>44881</v>
      </c>
      <c r="AC14" s="8">
        <f t="shared" si="2"/>
        <v>178879</v>
      </c>
      <c r="AD14" s="8">
        <v>45404</v>
      </c>
      <c r="AE14" s="8">
        <v>45887</v>
      </c>
      <c r="AF14" s="7"/>
      <c r="AG14" s="7"/>
    </row>
    <row r="15" spans="1:35" ht="15.75" customHeight="1" x14ac:dyDescent="0.2">
      <c r="B15" s="5" t="s">
        <v>42</v>
      </c>
      <c r="C15" s="8">
        <v>6960</v>
      </c>
      <c r="D15" s="8">
        <v>7334</v>
      </c>
      <c r="E15" s="8">
        <v>8096</v>
      </c>
      <c r="F15" s="8">
        <v>7623</v>
      </c>
      <c r="G15" s="8">
        <v>8463</v>
      </c>
      <c r="H15" s="8">
        <v>9023</v>
      </c>
      <c r="I15" s="8">
        <v>9112</v>
      </c>
      <c r="J15" s="8">
        <v>9907</v>
      </c>
      <c r="K15" s="8">
        <v>10040</v>
      </c>
      <c r="L15" s="8">
        <v>9519</v>
      </c>
      <c r="M15" s="8">
        <v>9527</v>
      </c>
      <c r="N15" s="8">
        <v>10199</v>
      </c>
      <c r="O15" s="8">
        <v>10318</v>
      </c>
      <c r="P15" s="8">
        <v>12042</v>
      </c>
      <c r="Q15" s="8">
        <v>12037</v>
      </c>
      <c r="R15" s="8">
        <v>13103</v>
      </c>
      <c r="S15" s="8">
        <v>47500</v>
      </c>
      <c r="T15" s="8">
        <v>13544</v>
      </c>
      <c r="U15" s="8">
        <v>13957</v>
      </c>
      <c r="V15" s="8">
        <v>14747</v>
      </c>
      <c r="W15" s="8">
        <v>13941</v>
      </c>
      <c r="X15" s="8">
        <v>56189</v>
      </c>
      <c r="Y15" s="8">
        <v>15776</v>
      </c>
      <c r="Z15" s="8">
        <v>16034</v>
      </c>
      <c r="AA15" s="8">
        <v>16816</v>
      </c>
      <c r="AB15" s="8">
        <v>17231</v>
      </c>
      <c r="AC15" s="8">
        <f t="shared" si="2"/>
        <v>65857</v>
      </c>
      <c r="AD15" s="8">
        <v>17567</v>
      </c>
      <c r="AE15" s="8">
        <v>18701</v>
      </c>
      <c r="AF15" s="7"/>
      <c r="AG15" s="7"/>
    </row>
    <row r="16" spans="1:35" ht="15.75" customHeight="1" x14ac:dyDescent="0.2">
      <c r="B16" s="5" t="s">
        <v>43</v>
      </c>
      <c r="C16" s="8">
        <v>7513</v>
      </c>
      <c r="D16" s="8">
        <v>9343</v>
      </c>
      <c r="E16" s="8">
        <v>8560</v>
      </c>
      <c r="F16" s="8">
        <v>8557</v>
      </c>
      <c r="G16" s="8">
        <v>6517</v>
      </c>
      <c r="H16" s="8">
        <v>7153</v>
      </c>
      <c r="I16" s="8">
        <v>9386</v>
      </c>
      <c r="J16" s="8">
        <v>11837</v>
      </c>
      <c r="K16" s="8">
        <v>9089</v>
      </c>
      <c r="L16" s="8">
        <v>9365</v>
      </c>
      <c r="M16" s="8">
        <v>7507</v>
      </c>
      <c r="N16" s="8">
        <v>8999</v>
      </c>
      <c r="O16" s="8">
        <v>8340</v>
      </c>
      <c r="P16" s="8">
        <v>7523</v>
      </c>
      <c r="Q16" s="8">
        <v>8657</v>
      </c>
      <c r="R16" s="8">
        <v>10302</v>
      </c>
      <c r="S16" s="8">
        <v>34822</v>
      </c>
      <c r="T16" s="8">
        <v>3459</v>
      </c>
      <c r="U16" s="8">
        <v>8789</v>
      </c>
      <c r="V16" s="8">
        <v>9561</v>
      </c>
      <c r="W16" s="8">
        <v>10344</v>
      </c>
      <c r="X16" s="8">
        <v>32153</v>
      </c>
      <c r="Y16" s="8">
        <v>10313</v>
      </c>
      <c r="Z16" s="8">
        <v>7601</v>
      </c>
      <c r="AA16" s="8">
        <v>6892</v>
      </c>
      <c r="AB16" s="8">
        <v>21755</v>
      </c>
      <c r="AC16" s="8">
        <f t="shared" si="2"/>
        <v>46561</v>
      </c>
      <c r="AD16" s="8">
        <v>13920</v>
      </c>
      <c r="AE16" s="8">
        <v>11072</v>
      </c>
      <c r="AF16" s="7"/>
      <c r="AG16" s="7"/>
    </row>
    <row r="17" spans="2:33" ht="15.75" customHeight="1" x14ac:dyDescent="0.2">
      <c r="B17" s="5" t="s">
        <v>44</v>
      </c>
      <c r="C17" s="8">
        <v>3514</v>
      </c>
      <c r="D17" s="8">
        <v>5259</v>
      </c>
      <c r="E17" s="8">
        <v>4489</v>
      </c>
      <c r="F17" s="8">
        <v>6089</v>
      </c>
      <c r="G17" s="8">
        <v>5538</v>
      </c>
      <c r="H17" s="8">
        <v>7276</v>
      </c>
      <c r="I17" s="8">
        <v>7546</v>
      </c>
      <c r="J17" s="8">
        <v>8194</v>
      </c>
      <c r="K17" s="8">
        <v>6971</v>
      </c>
      <c r="L17" s="8">
        <v>6738</v>
      </c>
      <c r="M17" s="8">
        <v>7272</v>
      </c>
      <c r="N17" s="8">
        <v>7048</v>
      </c>
      <c r="O17" s="8">
        <v>6911</v>
      </c>
      <c r="P17" s="8">
        <v>6609</v>
      </c>
      <c r="Q17" s="8">
        <v>7388</v>
      </c>
      <c r="R17" s="8">
        <v>7967</v>
      </c>
      <c r="S17" s="8">
        <v>28875</v>
      </c>
      <c r="T17" s="8">
        <v>9728</v>
      </c>
      <c r="U17" s="8">
        <v>10368</v>
      </c>
      <c r="V17" s="8">
        <v>8897</v>
      </c>
      <c r="W17" s="8">
        <v>7188</v>
      </c>
      <c r="X17" s="8">
        <v>36181</v>
      </c>
      <c r="Y17" s="8">
        <v>7857</v>
      </c>
      <c r="Z17" s="8">
        <v>8575</v>
      </c>
      <c r="AA17" s="8">
        <v>9400</v>
      </c>
      <c r="AB17" s="8">
        <v>11932</v>
      </c>
      <c r="AC17" s="8">
        <f t="shared" si="2"/>
        <v>37764</v>
      </c>
      <c r="AD17" s="8">
        <v>11176</v>
      </c>
      <c r="AE17" s="8">
        <v>10666</v>
      </c>
      <c r="AF17" s="7"/>
      <c r="AG17" s="7"/>
    </row>
    <row r="18" spans="2:33" ht="15.75" customHeight="1" x14ac:dyDescent="0.2">
      <c r="B18" s="5" t="s">
        <v>45</v>
      </c>
      <c r="C18" s="9">
        <v>3764</v>
      </c>
      <c r="D18" s="9">
        <v>3909</v>
      </c>
      <c r="E18" s="9">
        <v>3649</v>
      </c>
      <c r="F18" s="9">
        <v>3119</v>
      </c>
      <c r="G18" s="9">
        <v>3722</v>
      </c>
      <c r="H18" s="9">
        <v>3519</v>
      </c>
      <c r="I18" s="9">
        <v>3491</v>
      </c>
      <c r="J18" s="9">
        <v>3308</v>
      </c>
      <c r="K18" s="9">
        <v>3639</v>
      </c>
      <c r="L18" s="9">
        <v>3621</v>
      </c>
      <c r="M18" s="9">
        <v>3640</v>
      </c>
      <c r="N18" s="9">
        <v>3786</v>
      </c>
      <c r="O18" s="9">
        <v>3726</v>
      </c>
      <c r="P18" s="9">
        <v>3509</v>
      </c>
      <c r="Q18" s="9">
        <v>3443</v>
      </c>
      <c r="R18" s="9">
        <v>3982</v>
      </c>
      <c r="S18" s="9">
        <v>14660</v>
      </c>
      <c r="T18" s="9">
        <v>3753</v>
      </c>
      <c r="U18" s="9">
        <v>3618</v>
      </c>
      <c r="V18" s="9">
        <v>3733</v>
      </c>
      <c r="W18" s="9">
        <v>3424</v>
      </c>
      <c r="X18" s="9">
        <v>14528</v>
      </c>
      <c r="Y18" s="9">
        <v>3497</v>
      </c>
      <c r="Z18" s="9">
        <v>3661</v>
      </c>
      <c r="AA18" s="9">
        <v>3699</v>
      </c>
      <c r="AB18" s="9">
        <v>3869</v>
      </c>
      <c r="AC18" s="9">
        <f t="shared" si="2"/>
        <v>14726</v>
      </c>
      <c r="AD18" s="9">
        <v>4123</v>
      </c>
      <c r="AE18" s="9">
        <v>4028</v>
      </c>
      <c r="AF18" s="7"/>
      <c r="AG18" s="7"/>
    </row>
    <row r="19" spans="2:33" ht="15.75" customHeight="1" x14ac:dyDescent="0.2">
      <c r="B19" s="4" t="s">
        <v>46</v>
      </c>
      <c r="C19" s="10">
        <f t="shared" ref="C19:AE19" si="3">SUM(C13:C18)</f>
        <v>100006</v>
      </c>
      <c r="D19" s="10">
        <f t="shared" si="3"/>
        <v>108127</v>
      </c>
      <c r="E19" s="10">
        <f t="shared" si="3"/>
        <v>102629</v>
      </c>
      <c r="F19" s="10">
        <f t="shared" si="3"/>
        <v>104594</v>
      </c>
      <c r="G19" s="10">
        <f t="shared" si="3"/>
        <v>112078</v>
      </c>
      <c r="H19" s="10">
        <f t="shared" si="3"/>
        <v>111556</v>
      </c>
      <c r="I19" s="10">
        <f t="shared" si="3"/>
        <v>114973</v>
      </c>
      <c r="J19" s="10">
        <f t="shared" si="3"/>
        <v>146702</v>
      </c>
      <c r="K19" s="10">
        <f t="shared" si="3"/>
        <v>140515</v>
      </c>
      <c r="L19" s="10">
        <f t="shared" si="3"/>
        <v>159530</v>
      </c>
      <c r="M19" s="10">
        <f t="shared" si="3"/>
        <v>142723</v>
      </c>
      <c r="N19" s="10">
        <f t="shared" si="3"/>
        <v>142979</v>
      </c>
      <c r="O19" s="10">
        <f t="shared" si="3"/>
        <v>156991</v>
      </c>
      <c r="P19" s="10">
        <f t="shared" si="3"/>
        <v>156468</v>
      </c>
      <c r="Q19" s="10">
        <f t="shared" si="3"/>
        <v>154349</v>
      </c>
      <c r="R19" s="10">
        <f t="shared" si="3"/>
        <v>161496</v>
      </c>
      <c r="S19" s="10">
        <f t="shared" si="3"/>
        <v>629304</v>
      </c>
      <c r="T19" s="10">
        <f t="shared" si="3"/>
        <v>175072</v>
      </c>
      <c r="U19" s="10">
        <f t="shared" si="3"/>
        <v>177048</v>
      </c>
      <c r="V19" s="10">
        <f t="shared" si="3"/>
        <v>179797</v>
      </c>
      <c r="W19" s="10">
        <f t="shared" si="3"/>
        <v>185702</v>
      </c>
      <c r="X19" s="10">
        <f t="shared" si="3"/>
        <v>717619</v>
      </c>
      <c r="Y19" s="10">
        <f t="shared" si="3"/>
        <v>199884</v>
      </c>
      <c r="Z19" s="10">
        <f t="shared" si="3"/>
        <v>190531</v>
      </c>
      <c r="AA19" s="10">
        <f t="shared" si="3"/>
        <v>184305</v>
      </c>
      <c r="AB19" s="10">
        <f t="shared" si="3"/>
        <v>201488</v>
      </c>
      <c r="AC19" s="10">
        <f t="shared" si="3"/>
        <v>776208</v>
      </c>
      <c r="AD19" s="10">
        <f t="shared" si="3"/>
        <v>206683</v>
      </c>
      <c r="AE19" s="10">
        <f t="shared" si="3"/>
        <v>194278</v>
      </c>
      <c r="AF19" s="7"/>
      <c r="AG19" s="7"/>
    </row>
    <row r="20" spans="2:33" ht="15.75" customHeight="1" x14ac:dyDescent="0.2">
      <c r="B20" s="4" t="s">
        <v>47</v>
      </c>
      <c r="C20" s="10">
        <f t="shared" ref="C20:AE20" si="4">C11-C19</f>
        <v>34551</v>
      </c>
      <c r="D20" s="10">
        <f t="shared" si="4"/>
        <v>12976</v>
      </c>
      <c r="E20" s="10">
        <f t="shared" si="4"/>
        <v>31745</v>
      </c>
      <c r="F20" s="10">
        <f t="shared" si="4"/>
        <v>9820</v>
      </c>
      <c r="G20" s="10">
        <f t="shared" si="4"/>
        <v>47355</v>
      </c>
      <c r="H20" s="10">
        <f t="shared" si="4"/>
        <v>40162</v>
      </c>
      <c r="I20" s="10">
        <f t="shared" si="4"/>
        <v>52817</v>
      </c>
      <c r="J20" s="10">
        <f t="shared" si="4"/>
        <v>31935</v>
      </c>
      <c r="K20" s="10">
        <f t="shared" si="4"/>
        <v>46277</v>
      </c>
      <c r="L20" s="10">
        <f t="shared" si="4"/>
        <v>30955</v>
      </c>
      <c r="M20" s="10">
        <f t="shared" si="4"/>
        <v>58258</v>
      </c>
      <c r="N20" s="10">
        <f t="shared" si="4"/>
        <v>54329</v>
      </c>
      <c r="O20" s="10">
        <f t="shared" si="4"/>
        <v>77615</v>
      </c>
      <c r="P20" s="10">
        <f t="shared" si="4"/>
        <v>55639</v>
      </c>
      <c r="Q20" s="10">
        <f t="shared" si="4"/>
        <v>58521</v>
      </c>
      <c r="R20" s="10">
        <f t="shared" si="4"/>
        <v>71580</v>
      </c>
      <c r="S20" s="10">
        <f t="shared" si="4"/>
        <v>263355</v>
      </c>
      <c r="T20" s="10">
        <f t="shared" si="4"/>
        <v>98327</v>
      </c>
      <c r="U20" s="10">
        <f t="shared" si="4"/>
        <v>83792</v>
      </c>
      <c r="V20" s="10">
        <f t="shared" si="4"/>
        <v>85528</v>
      </c>
      <c r="W20" s="10">
        <f t="shared" si="4"/>
        <v>91181</v>
      </c>
      <c r="X20" s="10">
        <f t="shared" si="4"/>
        <v>358828</v>
      </c>
      <c r="Y20" s="10">
        <f t="shared" si="4"/>
        <v>111602</v>
      </c>
      <c r="Z20" s="10">
        <f t="shared" si="4"/>
        <v>106607</v>
      </c>
      <c r="AA20" s="10">
        <f t="shared" si="4"/>
        <v>102810</v>
      </c>
      <c r="AB20" s="10">
        <f t="shared" si="4"/>
        <v>91554</v>
      </c>
      <c r="AC20" s="10">
        <f t="shared" si="4"/>
        <v>412573</v>
      </c>
      <c r="AD20" s="10">
        <f t="shared" si="4"/>
        <v>122566</v>
      </c>
      <c r="AE20" s="10">
        <f t="shared" si="4"/>
        <v>116335</v>
      </c>
      <c r="AF20" s="7"/>
      <c r="AG20" s="7"/>
    </row>
    <row r="21" spans="2:33" ht="15.75" customHeight="1" x14ac:dyDescent="0.2">
      <c r="B21" s="5" t="s">
        <v>48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33134</v>
      </c>
      <c r="O21" s="12">
        <v>0</v>
      </c>
      <c r="P21" s="12">
        <v>0</v>
      </c>
      <c r="Q21" s="12">
        <v>0</v>
      </c>
      <c r="R21" s="12">
        <v>11425</v>
      </c>
      <c r="S21" s="12">
        <v>11425</v>
      </c>
      <c r="T21" s="12">
        <v>0</v>
      </c>
      <c r="U21" s="12">
        <v>0</v>
      </c>
      <c r="V21" s="12">
        <v>0</v>
      </c>
      <c r="W21" s="12">
        <v>12745</v>
      </c>
      <c r="X21" s="12">
        <v>12745</v>
      </c>
      <c r="Y21" s="12">
        <v>0</v>
      </c>
      <c r="Z21" s="12">
        <v>0</v>
      </c>
      <c r="AA21" s="12">
        <v>0</v>
      </c>
      <c r="AB21" s="12">
        <v>13653</v>
      </c>
      <c r="AC21" s="12">
        <f>SUM(Y21:AB21)</f>
        <v>13653</v>
      </c>
      <c r="AD21" s="12">
        <v>0</v>
      </c>
      <c r="AE21" s="12">
        <v>0</v>
      </c>
      <c r="AF21" s="7"/>
      <c r="AG21" s="7"/>
    </row>
    <row r="22" spans="2:33" ht="15.75" customHeight="1" x14ac:dyDescent="0.2">
      <c r="B22" s="5" t="s">
        <v>49</v>
      </c>
      <c r="C22" s="8">
        <v>-118</v>
      </c>
      <c r="D22" s="8">
        <v>187</v>
      </c>
      <c r="E22" s="8">
        <v>359</v>
      </c>
      <c r="F22" s="8">
        <v>256</v>
      </c>
      <c r="G22" s="8">
        <v>471</v>
      </c>
      <c r="H22" s="8">
        <v>582</v>
      </c>
      <c r="I22" s="8">
        <v>673</v>
      </c>
      <c r="J22" s="8">
        <v>787</v>
      </c>
      <c r="K22" s="8">
        <v>858</v>
      </c>
      <c r="L22" s="8">
        <v>175</v>
      </c>
      <c r="M22" s="8">
        <v>636</v>
      </c>
      <c r="N22" s="8">
        <v>704</v>
      </c>
      <c r="O22" s="8">
        <v>699</v>
      </c>
      <c r="P22" s="8">
        <v>-286</v>
      </c>
      <c r="Q22" s="8">
        <v>-349</v>
      </c>
      <c r="R22" s="8">
        <v>-380</v>
      </c>
      <c r="S22" s="8">
        <v>-316</v>
      </c>
      <c r="T22" s="8">
        <v>-493</v>
      </c>
      <c r="U22" s="8">
        <v>-325</v>
      </c>
      <c r="V22" s="8">
        <v>-361</v>
      </c>
      <c r="W22" s="8">
        <v>-411</v>
      </c>
      <c r="X22" s="8">
        <v>-1590</v>
      </c>
      <c r="Y22" s="8">
        <v>-447</v>
      </c>
      <c r="Z22" s="8">
        <v>541</v>
      </c>
      <c r="AA22" s="8">
        <v>3413</v>
      </c>
      <c r="AB22" s="8">
        <v>8400</v>
      </c>
      <c r="AC22" s="8">
        <f>SUM(Y22:AB22)</f>
        <v>11907</v>
      </c>
      <c r="AD22" s="8">
        <v>12491</v>
      </c>
      <c r="AE22" s="8">
        <v>15109</v>
      </c>
      <c r="AF22" s="7"/>
      <c r="AG22" s="7"/>
    </row>
    <row r="23" spans="2:33" ht="15.75" customHeight="1" x14ac:dyDescent="0.2">
      <c r="B23" s="5" t="s">
        <v>50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-1000</v>
      </c>
      <c r="AC23" s="9">
        <f>SUM(Y23:AB23)</f>
        <v>-1000</v>
      </c>
      <c r="AD23" s="9">
        <v>341</v>
      </c>
      <c r="AE23" s="9">
        <v>-456</v>
      </c>
      <c r="AF23" s="7"/>
      <c r="AG23" s="7"/>
    </row>
    <row r="24" spans="2:33" ht="15.75" customHeight="1" x14ac:dyDescent="0.2">
      <c r="B24" s="4" t="s">
        <v>51</v>
      </c>
      <c r="C24" s="10">
        <f t="shared" ref="C24:AE24" si="5">+C20+C21+C22+C23</f>
        <v>34433</v>
      </c>
      <c r="D24" s="10">
        <f t="shared" si="5"/>
        <v>13163</v>
      </c>
      <c r="E24" s="10">
        <f t="shared" si="5"/>
        <v>32104</v>
      </c>
      <c r="F24" s="10">
        <f t="shared" si="5"/>
        <v>10076</v>
      </c>
      <c r="G24" s="10">
        <f t="shared" si="5"/>
        <v>47826</v>
      </c>
      <c r="H24" s="10">
        <f t="shared" si="5"/>
        <v>40744</v>
      </c>
      <c r="I24" s="10">
        <f t="shared" si="5"/>
        <v>53490</v>
      </c>
      <c r="J24" s="10">
        <f t="shared" si="5"/>
        <v>32722</v>
      </c>
      <c r="K24" s="10">
        <f t="shared" si="5"/>
        <v>47135</v>
      </c>
      <c r="L24" s="10">
        <f t="shared" si="5"/>
        <v>31130</v>
      </c>
      <c r="M24" s="10">
        <f t="shared" si="5"/>
        <v>58894</v>
      </c>
      <c r="N24" s="10">
        <f t="shared" si="5"/>
        <v>88167</v>
      </c>
      <c r="O24" s="10">
        <f t="shared" si="5"/>
        <v>78314</v>
      </c>
      <c r="P24" s="10">
        <f t="shared" si="5"/>
        <v>55353</v>
      </c>
      <c r="Q24" s="10">
        <f t="shared" si="5"/>
        <v>58172</v>
      </c>
      <c r="R24" s="10">
        <f t="shared" si="5"/>
        <v>82625</v>
      </c>
      <c r="S24" s="10">
        <f t="shared" si="5"/>
        <v>274464</v>
      </c>
      <c r="T24" s="10">
        <f t="shared" si="5"/>
        <v>97834</v>
      </c>
      <c r="U24" s="10">
        <f t="shared" si="5"/>
        <v>83467</v>
      </c>
      <c r="V24" s="10">
        <f t="shared" si="5"/>
        <v>85167</v>
      </c>
      <c r="W24" s="10">
        <f t="shared" si="5"/>
        <v>103515</v>
      </c>
      <c r="X24" s="10">
        <f t="shared" si="5"/>
        <v>369983</v>
      </c>
      <c r="Y24" s="10">
        <f t="shared" si="5"/>
        <v>111155</v>
      </c>
      <c r="Z24" s="10">
        <f t="shared" si="5"/>
        <v>107148</v>
      </c>
      <c r="AA24" s="10">
        <f t="shared" si="5"/>
        <v>106223</v>
      </c>
      <c r="AB24" s="10">
        <f t="shared" si="5"/>
        <v>112607</v>
      </c>
      <c r="AC24" s="10">
        <f t="shared" si="5"/>
        <v>437133</v>
      </c>
      <c r="AD24" s="10">
        <f t="shared" si="5"/>
        <v>135398</v>
      </c>
      <c r="AE24" s="10">
        <f t="shared" si="5"/>
        <v>130988</v>
      </c>
      <c r="AF24" s="7"/>
      <c r="AG24" s="7"/>
    </row>
    <row r="25" spans="2:33" ht="15.75" customHeight="1" x14ac:dyDescent="0.2">
      <c r="B25" s="5" t="s">
        <v>52</v>
      </c>
      <c r="C25" s="10">
        <v>-1053</v>
      </c>
      <c r="D25" s="10">
        <v>-1053</v>
      </c>
      <c r="E25" s="10">
        <v>-1053</v>
      </c>
      <c r="F25" s="10">
        <v>-2970</v>
      </c>
      <c r="G25" s="10">
        <v>-2518</v>
      </c>
      <c r="H25" s="10">
        <v>-1847</v>
      </c>
      <c r="I25" s="10">
        <v>-7535</v>
      </c>
      <c r="J25" s="10">
        <v>-3415</v>
      </c>
      <c r="K25" s="10">
        <v>-4783</v>
      </c>
      <c r="L25" s="10">
        <v>-6314</v>
      </c>
      <c r="M25" s="10">
        <v>-10316</v>
      </c>
      <c r="N25" s="10">
        <v>-30889</v>
      </c>
      <c r="O25" s="10">
        <v>-15829</v>
      </c>
      <c r="P25" s="10">
        <v>-12945</v>
      </c>
      <c r="Q25" s="10">
        <v>-11124</v>
      </c>
      <c r="R25" s="10">
        <v>-16176</v>
      </c>
      <c r="S25" s="10">
        <v>-56074</v>
      </c>
      <c r="T25" s="10">
        <v>-16269</v>
      </c>
      <c r="U25" s="10">
        <v>-17234</v>
      </c>
      <c r="V25" s="10">
        <v>-19862</v>
      </c>
      <c r="W25" s="10">
        <v>-43510</v>
      </c>
      <c r="X25" s="10">
        <v>-96875</v>
      </c>
      <c r="Y25" s="10">
        <v>-13710</v>
      </c>
      <c r="Z25" s="10">
        <v>-25548</v>
      </c>
      <c r="AA25" s="10">
        <v>-24657</v>
      </c>
      <c r="AB25" s="10">
        <v>-13605</v>
      </c>
      <c r="AC25" s="10">
        <f>SUM(Y25:AB25)</f>
        <v>-77520</v>
      </c>
      <c r="AD25" s="10">
        <v>-33205</v>
      </c>
      <c r="AE25" s="10">
        <v>-29049</v>
      </c>
      <c r="AF25" s="7"/>
      <c r="AG25" s="7"/>
    </row>
    <row r="26" spans="2:33" ht="15.75" customHeight="1" x14ac:dyDescent="0.2">
      <c r="B26" s="4" t="s">
        <v>53</v>
      </c>
      <c r="C26" s="13">
        <f t="shared" ref="C26:AB26" si="6">+C24+C25</f>
        <v>33380</v>
      </c>
      <c r="D26" s="13">
        <f t="shared" si="6"/>
        <v>12110</v>
      </c>
      <c r="E26" s="13">
        <f t="shared" si="6"/>
        <v>31051</v>
      </c>
      <c r="F26" s="13">
        <f t="shared" si="6"/>
        <v>7106</v>
      </c>
      <c r="G26" s="13">
        <f t="shared" si="6"/>
        <v>45308</v>
      </c>
      <c r="H26" s="13">
        <f t="shared" si="6"/>
        <v>38897</v>
      </c>
      <c r="I26" s="13">
        <f t="shared" si="6"/>
        <v>45955</v>
      </c>
      <c r="J26" s="13">
        <f t="shared" si="6"/>
        <v>29307</v>
      </c>
      <c r="K26" s="13">
        <f t="shared" si="6"/>
        <v>42352</v>
      </c>
      <c r="L26" s="12">
        <f t="shared" si="6"/>
        <v>24816</v>
      </c>
      <c r="M26" s="12">
        <f t="shared" si="6"/>
        <v>48578</v>
      </c>
      <c r="N26" s="12">
        <f t="shared" si="6"/>
        <v>57278</v>
      </c>
      <c r="O26" s="12">
        <f t="shared" si="6"/>
        <v>62485</v>
      </c>
      <c r="P26" s="12">
        <f t="shared" si="6"/>
        <v>42408</v>
      </c>
      <c r="Q26" s="12">
        <f t="shared" si="6"/>
        <v>47048</v>
      </c>
      <c r="R26" s="12">
        <f t="shared" si="6"/>
        <v>66449</v>
      </c>
      <c r="S26" s="12">
        <f t="shared" si="6"/>
        <v>218390</v>
      </c>
      <c r="T26" s="12">
        <f t="shared" si="6"/>
        <v>81565</v>
      </c>
      <c r="U26" s="12">
        <f t="shared" si="6"/>
        <v>66233</v>
      </c>
      <c r="V26" s="12">
        <f t="shared" si="6"/>
        <v>65305</v>
      </c>
      <c r="W26" s="12">
        <f t="shared" si="6"/>
        <v>60005</v>
      </c>
      <c r="X26" s="12">
        <f t="shared" si="6"/>
        <v>273108</v>
      </c>
      <c r="Y26" s="12">
        <f t="shared" si="6"/>
        <v>97445</v>
      </c>
      <c r="Z26" s="12">
        <f t="shared" si="6"/>
        <v>81600</v>
      </c>
      <c r="AA26" s="12">
        <f t="shared" si="6"/>
        <v>81566</v>
      </c>
      <c r="AB26" s="12">
        <f t="shared" si="6"/>
        <v>99002</v>
      </c>
      <c r="AC26" s="12">
        <f>SUM(Y26:AB26)</f>
        <v>359613</v>
      </c>
      <c r="AD26" s="12">
        <f>+AD24+AD25</f>
        <v>102193</v>
      </c>
      <c r="AE26" s="12">
        <f>+AE24+AE25</f>
        <v>101939</v>
      </c>
      <c r="AF26" s="7"/>
      <c r="AG26" s="7"/>
    </row>
    <row r="27" spans="2:33" ht="15.75" customHeight="1" x14ac:dyDescent="0.2">
      <c r="B27" s="5" t="s">
        <v>54</v>
      </c>
      <c r="C27" s="20"/>
      <c r="D27" s="20"/>
      <c r="E27" s="20"/>
      <c r="F27" s="20"/>
      <c r="G27" s="20"/>
      <c r="H27" s="20"/>
      <c r="I27" s="20"/>
      <c r="J27" s="20"/>
      <c r="K27" s="20"/>
      <c r="L27" s="9">
        <v>11988</v>
      </c>
      <c r="M27" s="9">
        <v>18966</v>
      </c>
      <c r="N27" s="9">
        <v>15949</v>
      </c>
      <c r="O27" s="9">
        <v>18557</v>
      </c>
      <c r="P27" s="9">
        <v>11912</v>
      </c>
      <c r="Q27" s="9">
        <v>10236</v>
      </c>
      <c r="R27" s="9">
        <v>11389</v>
      </c>
      <c r="S27" s="9">
        <v>52094</v>
      </c>
      <c r="T27" s="9">
        <v>13706</v>
      </c>
      <c r="U27" s="9">
        <v>10917</v>
      </c>
      <c r="V27" s="9">
        <v>10542</v>
      </c>
      <c r="W27" s="9">
        <v>11115</v>
      </c>
      <c r="X27" s="9">
        <v>46280</v>
      </c>
      <c r="Y27" s="9">
        <v>14480</v>
      </c>
      <c r="Z27" s="9">
        <v>13256</v>
      </c>
      <c r="AA27" s="9">
        <v>12483</v>
      </c>
      <c r="AB27" s="9">
        <v>10056</v>
      </c>
      <c r="AC27" s="9">
        <f>SUM(Y27:AB27)</f>
        <v>50275</v>
      </c>
      <c r="AD27" s="9">
        <v>14337</v>
      </c>
      <c r="AE27" s="9">
        <v>12857</v>
      </c>
      <c r="AF27" s="7"/>
      <c r="AG27" s="7"/>
    </row>
    <row r="28" spans="2:33" ht="15.75" customHeight="1" x14ac:dyDescent="0.2">
      <c r="B28" s="2" t="s">
        <v>55</v>
      </c>
      <c r="L28" s="13">
        <f t="shared" ref="L28:AE28" si="7">+L26-L27</f>
        <v>12828</v>
      </c>
      <c r="M28" s="13">
        <f t="shared" si="7"/>
        <v>29612</v>
      </c>
      <c r="N28" s="13">
        <f t="shared" si="7"/>
        <v>41329</v>
      </c>
      <c r="O28" s="13">
        <f t="shared" si="7"/>
        <v>43928</v>
      </c>
      <c r="P28" s="13">
        <f t="shared" si="7"/>
        <v>30496</v>
      </c>
      <c r="Q28" s="13">
        <f t="shared" si="7"/>
        <v>36812</v>
      </c>
      <c r="R28" s="13">
        <f t="shared" si="7"/>
        <v>55060</v>
      </c>
      <c r="S28" s="13">
        <f t="shared" si="7"/>
        <v>166296</v>
      </c>
      <c r="T28" s="13">
        <f t="shared" si="7"/>
        <v>67859</v>
      </c>
      <c r="U28" s="13">
        <f t="shared" si="7"/>
        <v>55316</v>
      </c>
      <c r="V28" s="13">
        <f t="shared" si="7"/>
        <v>54763</v>
      </c>
      <c r="W28" s="13">
        <f t="shared" si="7"/>
        <v>48890</v>
      </c>
      <c r="X28" s="13">
        <f t="shared" si="7"/>
        <v>226828</v>
      </c>
      <c r="Y28" s="13">
        <f t="shared" si="7"/>
        <v>82965</v>
      </c>
      <c r="Z28" s="13">
        <f t="shared" si="7"/>
        <v>68344</v>
      </c>
      <c r="AA28" s="13">
        <f t="shared" si="7"/>
        <v>69083</v>
      </c>
      <c r="AB28" s="13">
        <f t="shared" si="7"/>
        <v>88946</v>
      </c>
      <c r="AC28" s="13">
        <f t="shared" si="7"/>
        <v>309338</v>
      </c>
      <c r="AD28" s="13">
        <f t="shared" si="7"/>
        <v>87856</v>
      </c>
      <c r="AE28" s="13">
        <f t="shared" si="7"/>
        <v>89082</v>
      </c>
      <c r="AF28" s="7"/>
      <c r="AG28" s="7"/>
    </row>
    <row r="29" spans="2:33" ht="15.75" customHeight="1" x14ac:dyDescent="0.2">
      <c r="B29" s="5" t="s">
        <v>56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G29" s="7"/>
    </row>
    <row r="30" spans="2:33" ht="15.75" customHeight="1" x14ac:dyDescent="0.2">
      <c r="B30" s="5" t="s">
        <v>57</v>
      </c>
      <c r="AG30" s="7"/>
    </row>
    <row r="31" spans="2:33" ht="15.75" customHeight="1" x14ac:dyDescent="0.2">
      <c r="B31" s="14" t="s">
        <v>58</v>
      </c>
      <c r="C31" s="15">
        <v>0.16</v>
      </c>
      <c r="D31" s="15">
        <v>0.06</v>
      </c>
      <c r="E31" s="15">
        <v>0.15</v>
      </c>
      <c r="F31" s="15">
        <v>0.03</v>
      </c>
      <c r="G31" s="15">
        <v>0.21</v>
      </c>
      <c r="H31" s="15">
        <v>0.18</v>
      </c>
      <c r="I31" s="15">
        <v>0.21</v>
      </c>
      <c r="J31" s="15">
        <v>0.13</v>
      </c>
      <c r="K31" s="15">
        <v>0.19</v>
      </c>
      <c r="L31" s="15">
        <v>0.09</v>
      </c>
      <c r="M31" s="15">
        <v>0.21</v>
      </c>
      <c r="N31" s="15">
        <v>0.26</v>
      </c>
      <c r="O31" s="15">
        <v>0.26</v>
      </c>
      <c r="P31" s="15">
        <v>0.17</v>
      </c>
      <c r="Q31" s="15">
        <v>0.2</v>
      </c>
      <c r="R31" s="15">
        <v>0.28999999999999998</v>
      </c>
      <c r="S31" s="15">
        <v>0.92</v>
      </c>
      <c r="T31" s="15">
        <v>0.34</v>
      </c>
      <c r="U31" s="15">
        <v>0.27</v>
      </c>
      <c r="V31" s="15">
        <v>0.27</v>
      </c>
      <c r="W31" s="15">
        <v>0.24</v>
      </c>
      <c r="X31" s="15">
        <v>1.1299999999999999</v>
      </c>
      <c r="Y31" s="15">
        <v>0.41</v>
      </c>
      <c r="Z31" s="15">
        <v>0.33</v>
      </c>
      <c r="AA31" s="15">
        <v>0.34</v>
      </c>
      <c r="AB31" s="15">
        <v>0.43</v>
      </c>
      <c r="AC31" s="15">
        <v>1.5</v>
      </c>
      <c r="AD31" s="15">
        <v>0.42</v>
      </c>
      <c r="AE31" s="15">
        <v>0.42</v>
      </c>
      <c r="AG31" s="7"/>
    </row>
    <row r="32" spans="2:33" ht="15.75" customHeight="1" x14ac:dyDescent="0.2">
      <c r="B32" s="14" t="s">
        <v>59</v>
      </c>
      <c r="C32" s="16">
        <v>0.16</v>
      </c>
      <c r="D32" s="16">
        <v>0.06</v>
      </c>
      <c r="E32" s="16">
        <v>0.15</v>
      </c>
      <c r="F32" s="16">
        <v>0.03</v>
      </c>
      <c r="G32" s="16">
        <v>0.21</v>
      </c>
      <c r="H32" s="16">
        <v>0.18</v>
      </c>
      <c r="I32" s="16">
        <v>0.21</v>
      </c>
      <c r="J32" s="16">
        <v>0.13</v>
      </c>
      <c r="K32" s="16">
        <v>0.19</v>
      </c>
      <c r="L32" s="16">
        <v>0.09</v>
      </c>
      <c r="M32" s="16">
        <v>0.2</v>
      </c>
      <c r="N32" s="16">
        <v>0.25</v>
      </c>
      <c r="O32" s="16">
        <v>0.25</v>
      </c>
      <c r="P32" s="16">
        <v>0.16</v>
      </c>
      <c r="Q32" s="16">
        <v>0.19</v>
      </c>
      <c r="R32" s="16">
        <v>0.28000000000000003</v>
      </c>
      <c r="S32" s="16">
        <v>0.88</v>
      </c>
      <c r="T32" s="16">
        <v>0.33</v>
      </c>
      <c r="U32" s="16">
        <v>0.27</v>
      </c>
      <c r="V32" s="16">
        <v>0.26</v>
      </c>
      <c r="W32" s="16">
        <v>0.23</v>
      </c>
      <c r="X32" s="16">
        <v>1.0900000000000001</v>
      </c>
      <c r="Y32" s="16">
        <v>0.4</v>
      </c>
      <c r="Z32" s="16">
        <v>0.33</v>
      </c>
      <c r="AA32" s="16">
        <v>0.33</v>
      </c>
      <c r="AB32" s="16">
        <v>0.42</v>
      </c>
      <c r="AC32" s="16">
        <v>1.48</v>
      </c>
      <c r="AD32" s="16">
        <v>0.42</v>
      </c>
      <c r="AE32" s="16">
        <v>0.42</v>
      </c>
      <c r="AG32" s="7"/>
    </row>
    <row r="33" spans="2:33" ht="15.75" customHeight="1" x14ac:dyDescent="0.2">
      <c r="B33" s="5" t="s">
        <v>60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G33" s="7"/>
    </row>
    <row r="34" spans="2:33" ht="15.75" customHeight="1" x14ac:dyDescent="0.2">
      <c r="B34" s="14" t="s">
        <v>58</v>
      </c>
      <c r="C34" s="8">
        <v>210964700</v>
      </c>
      <c r="D34" s="8">
        <v>212403283</v>
      </c>
      <c r="E34" s="8">
        <v>213434971</v>
      </c>
      <c r="F34" s="8">
        <v>213434971</v>
      </c>
      <c r="G34" s="8">
        <v>213435321</v>
      </c>
      <c r="H34" s="8">
        <v>213435314</v>
      </c>
      <c r="I34" s="8">
        <v>219165997</v>
      </c>
      <c r="J34" s="8">
        <v>222221628</v>
      </c>
      <c r="K34" s="8">
        <v>222222197</v>
      </c>
      <c r="L34" s="8">
        <v>142933192</v>
      </c>
      <c r="M34" s="8">
        <v>142935206</v>
      </c>
      <c r="N34" s="8">
        <v>157950550</v>
      </c>
      <c r="O34" s="8">
        <v>166234749</v>
      </c>
      <c r="P34" s="8">
        <v>177649501</v>
      </c>
      <c r="Q34" s="8">
        <v>187774170</v>
      </c>
      <c r="R34" s="8">
        <v>189795356</v>
      </c>
      <c r="S34" s="8">
        <v>180409462</v>
      </c>
      <c r="T34" s="8">
        <v>199064607</v>
      </c>
      <c r="U34" s="8">
        <v>201749985</v>
      </c>
      <c r="V34" s="8">
        <v>202238122</v>
      </c>
      <c r="W34" s="8">
        <v>202576021</v>
      </c>
      <c r="X34" s="8">
        <v>201419081</v>
      </c>
      <c r="Y34" s="8">
        <v>204061347</v>
      </c>
      <c r="Z34" s="8">
        <v>204501035</v>
      </c>
      <c r="AA34" s="8">
        <v>205721162</v>
      </c>
      <c r="AB34" s="8">
        <v>207978371</v>
      </c>
      <c r="AC34" s="8">
        <v>205576637</v>
      </c>
      <c r="AD34" s="8">
        <v>208105437</v>
      </c>
      <c r="AE34" s="8">
        <v>211569728</v>
      </c>
      <c r="AG34" s="7"/>
    </row>
    <row r="35" spans="2:33" ht="15.75" customHeight="1" x14ac:dyDescent="0.2">
      <c r="B35" s="14" t="s">
        <v>59</v>
      </c>
      <c r="C35" s="8">
        <v>210964700</v>
      </c>
      <c r="D35" s="8">
        <v>212403283</v>
      </c>
      <c r="E35" s="8">
        <v>213434971</v>
      </c>
      <c r="F35" s="8">
        <v>213434971</v>
      </c>
      <c r="G35" s="8">
        <v>213435321</v>
      </c>
      <c r="H35" s="8">
        <v>213435314</v>
      </c>
      <c r="I35" s="8">
        <v>219165997</v>
      </c>
      <c r="J35" s="8">
        <v>222243851</v>
      </c>
      <c r="K35" s="8">
        <v>223320457</v>
      </c>
      <c r="L35" s="8">
        <v>150847183</v>
      </c>
      <c r="M35" s="8">
        <v>151362643</v>
      </c>
      <c r="N35" s="8">
        <v>167069241</v>
      </c>
      <c r="O35" s="8">
        <v>174517244</v>
      </c>
      <c r="P35" s="8">
        <v>185489824</v>
      </c>
      <c r="Q35" s="8">
        <v>194955695</v>
      </c>
      <c r="R35" s="8">
        <v>197745297</v>
      </c>
      <c r="S35" s="8">
        <v>188223032</v>
      </c>
      <c r="T35" s="8">
        <v>205028717</v>
      </c>
      <c r="U35" s="8">
        <v>207463960</v>
      </c>
      <c r="V35" s="8">
        <v>208197439</v>
      </c>
      <c r="W35" s="8">
        <v>208282322</v>
      </c>
      <c r="X35" s="8">
        <v>207254840</v>
      </c>
      <c r="Y35" s="8">
        <v>207497102</v>
      </c>
      <c r="Z35" s="8">
        <v>207272675</v>
      </c>
      <c r="AA35" s="8">
        <v>208329469</v>
      </c>
      <c r="AB35" s="8">
        <v>210329656</v>
      </c>
      <c r="AC35" s="8">
        <v>208400040</v>
      </c>
      <c r="AD35" s="8">
        <v>210143734</v>
      </c>
      <c r="AE35" s="8">
        <v>213156753</v>
      </c>
      <c r="AG35" s="7"/>
    </row>
    <row r="36" spans="2:33" ht="15.75" customHeight="1" x14ac:dyDescent="0.2">
      <c r="AG36" s="17"/>
    </row>
    <row r="37" spans="2:33" ht="15.75" customHeight="1" x14ac:dyDescent="0.2">
      <c r="B37" s="5" t="s">
        <v>61</v>
      </c>
      <c r="C37" s="18">
        <f t="shared" ref="C37:AE37" si="8">(C$20+C$14)/C$11</f>
        <v>0.4013912319686081</v>
      </c>
      <c r="D37" s="18">
        <f t="shared" si="8"/>
        <v>0.24958919267070179</v>
      </c>
      <c r="E37" s="18">
        <f t="shared" si="8"/>
        <v>0.35483798949201484</v>
      </c>
      <c r="F37" s="18">
        <f t="shared" si="8"/>
        <v>0.22540947786110091</v>
      </c>
      <c r="G37" s="18">
        <f t="shared" si="8"/>
        <v>0.39905791147378522</v>
      </c>
      <c r="H37" s="18">
        <f t="shared" si="8"/>
        <v>0.37134684084947073</v>
      </c>
      <c r="I37" s="18">
        <f t="shared" si="8"/>
        <v>0.41229513081828478</v>
      </c>
      <c r="J37" s="18">
        <f t="shared" si="8"/>
        <v>0.36361448076266395</v>
      </c>
      <c r="K37" s="18">
        <f t="shared" si="8"/>
        <v>0.4271060859137436</v>
      </c>
      <c r="L37" s="18">
        <f t="shared" si="8"/>
        <v>0.3425309079455075</v>
      </c>
      <c r="M37" s="18">
        <f t="shared" si="8"/>
        <v>0.46467576537085598</v>
      </c>
      <c r="N37" s="18">
        <f t="shared" si="8"/>
        <v>0.45984450706509622</v>
      </c>
      <c r="O37" s="18">
        <f t="shared" si="8"/>
        <v>0.48929268646155682</v>
      </c>
      <c r="P37" s="18">
        <f t="shared" si="8"/>
        <v>0.44108869579976145</v>
      </c>
      <c r="Q37" s="18">
        <f t="shared" si="8"/>
        <v>0.45745290552919621</v>
      </c>
      <c r="R37" s="18">
        <f t="shared" si="8"/>
        <v>0.47802862585594397</v>
      </c>
      <c r="S37" s="18">
        <f t="shared" si="8"/>
        <v>0.46730498432212075</v>
      </c>
      <c r="T37" s="18">
        <f t="shared" si="8"/>
        <v>0.50948613564789924</v>
      </c>
      <c r="U37" s="18">
        <f t="shared" si="8"/>
        <v>0.48174743137555592</v>
      </c>
      <c r="V37" s="18">
        <f t="shared" si="8"/>
        <v>0.49128804296617357</v>
      </c>
      <c r="W37" s="18">
        <f t="shared" si="8"/>
        <v>0.48696741945153726</v>
      </c>
      <c r="X37" s="18">
        <f t="shared" si="8"/>
        <v>0.49248685722566926</v>
      </c>
      <c r="Y37" s="18">
        <f t="shared" si="8"/>
        <v>0.50099201890293621</v>
      </c>
      <c r="Z37" s="18">
        <f t="shared" si="8"/>
        <v>0.50945015447367892</v>
      </c>
      <c r="AA37" s="18">
        <f t="shared" si="8"/>
        <v>0.51403792905281853</v>
      </c>
      <c r="AB37" s="18">
        <f t="shared" si="8"/>
        <v>0.46558172548644905</v>
      </c>
      <c r="AC37" s="18">
        <f t="shared" si="8"/>
        <v>0.49752814017047714</v>
      </c>
      <c r="AD37" s="18">
        <f t="shared" si="8"/>
        <v>0.5101610027669029</v>
      </c>
      <c r="AE37" s="18">
        <f t="shared" si="8"/>
        <v>0.52226403917414921</v>
      </c>
    </row>
    <row r="38" spans="2:33" ht="15.75" customHeight="1" x14ac:dyDescent="0.2">
      <c r="B38" s="5" t="s">
        <v>62</v>
      </c>
      <c r="C38" s="18">
        <f t="shared" ref="C38:AE38" si="9">(C$20)/C$11</f>
        <v>0.25677593882146599</v>
      </c>
      <c r="D38" s="18">
        <f t="shared" si="9"/>
        <v>0.10714846040147642</v>
      </c>
      <c r="E38" s="18">
        <f t="shared" si="9"/>
        <v>0.23624361855716136</v>
      </c>
      <c r="F38" s="18">
        <f t="shared" si="9"/>
        <v>8.5828657332144662E-2</v>
      </c>
      <c r="G38" s="18">
        <f t="shared" si="9"/>
        <v>0.29702131930027031</v>
      </c>
      <c r="H38" s="18">
        <f t="shared" si="9"/>
        <v>0.26471479982599294</v>
      </c>
      <c r="I38" s="18">
        <f t="shared" si="9"/>
        <v>0.31478038023720128</v>
      </c>
      <c r="J38" s="18">
        <f t="shared" si="9"/>
        <v>0.17877035552545106</v>
      </c>
      <c r="K38" s="18">
        <f t="shared" si="9"/>
        <v>0.24774615615229775</v>
      </c>
      <c r="L38" s="18">
        <f t="shared" si="9"/>
        <v>0.1625062340866735</v>
      </c>
      <c r="M38" s="18">
        <f t="shared" si="9"/>
        <v>0.28986819649618623</v>
      </c>
      <c r="N38" s="18">
        <f t="shared" si="9"/>
        <v>0.27535122752245222</v>
      </c>
      <c r="O38" s="18">
        <f t="shared" si="9"/>
        <v>0.33083126603752677</v>
      </c>
      <c r="P38" s="18">
        <f t="shared" si="9"/>
        <v>0.26231571801024955</v>
      </c>
      <c r="Q38" s="18">
        <f t="shared" si="9"/>
        <v>0.27491426692347443</v>
      </c>
      <c r="R38" s="18">
        <f t="shared" si="9"/>
        <v>0.30711012716882047</v>
      </c>
      <c r="S38" s="18">
        <f t="shared" si="9"/>
        <v>0.29502307152003171</v>
      </c>
      <c r="T38" s="18">
        <f t="shared" si="9"/>
        <v>0.35964652394485713</v>
      </c>
      <c r="U38" s="18">
        <f t="shared" si="9"/>
        <v>0.32123907376169297</v>
      </c>
      <c r="V38" s="18">
        <f t="shared" si="9"/>
        <v>0.32235183265806089</v>
      </c>
      <c r="W38" s="18">
        <f t="shared" si="9"/>
        <v>0.32931238104181187</v>
      </c>
      <c r="X38" s="18">
        <f t="shared" si="9"/>
        <v>0.33334479077929524</v>
      </c>
      <c r="Y38" s="18">
        <f t="shared" si="9"/>
        <v>0.35828897606955046</v>
      </c>
      <c r="Z38" s="18">
        <f t="shared" si="9"/>
        <v>0.35877942235594235</v>
      </c>
      <c r="AA38" s="18">
        <f t="shared" si="9"/>
        <v>0.3580795151768455</v>
      </c>
      <c r="AB38" s="18">
        <f t="shared" si="9"/>
        <v>0.31242620511735519</v>
      </c>
      <c r="AC38" s="18">
        <f t="shared" si="9"/>
        <v>0.34705551316853145</v>
      </c>
      <c r="AD38" s="18">
        <f t="shared" si="9"/>
        <v>0.37225929311858197</v>
      </c>
      <c r="AE38" s="18">
        <f t="shared" si="9"/>
        <v>0.37453358359115685</v>
      </c>
    </row>
    <row r="39" spans="2:33" ht="15.75" customHeight="1" x14ac:dyDescent="0.2">
      <c r="B39" s="5" t="s">
        <v>63</v>
      </c>
      <c r="C39" s="18">
        <f t="shared" ref="C39:AE39" si="10">(C$24)/C$11</f>
        <v>0.25589898704638181</v>
      </c>
      <c r="D39" s="18">
        <f t="shared" si="10"/>
        <v>0.10869260051361238</v>
      </c>
      <c r="E39" s="18">
        <f t="shared" si="10"/>
        <v>0.23891526634616816</v>
      </c>
      <c r="F39" s="18">
        <f t="shared" si="10"/>
        <v>8.8066145751394057E-2</v>
      </c>
      <c r="G39" s="18">
        <f t="shared" si="10"/>
        <v>0.29997553831389989</v>
      </c>
      <c r="H39" s="18">
        <f t="shared" si="10"/>
        <v>0.26855086410313872</v>
      </c>
      <c r="I39" s="18">
        <f t="shared" si="10"/>
        <v>0.31879134632576434</v>
      </c>
      <c r="J39" s="18">
        <f t="shared" si="10"/>
        <v>0.18317593779564145</v>
      </c>
      <c r="K39" s="18">
        <f t="shared" si="10"/>
        <v>0.25233950062101163</v>
      </c>
      <c r="L39" s="18">
        <f t="shared" si="10"/>
        <v>0.16342494159645116</v>
      </c>
      <c r="M39" s="18">
        <f t="shared" si="10"/>
        <v>0.29303267473044714</v>
      </c>
      <c r="N39" s="18">
        <f t="shared" si="10"/>
        <v>0.44684959555618625</v>
      </c>
      <c r="O39" s="18">
        <f t="shared" si="10"/>
        <v>0.33381072947835944</v>
      </c>
      <c r="P39" s="18">
        <f t="shared" si="10"/>
        <v>0.26096734195476812</v>
      </c>
      <c r="Q39" s="18">
        <f t="shared" si="10"/>
        <v>0.27327476863813593</v>
      </c>
      <c r="R39" s="18">
        <f t="shared" si="10"/>
        <v>0.35449810362285261</v>
      </c>
      <c r="S39" s="18">
        <f t="shared" si="10"/>
        <v>0.30746791327931494</v>
      </c>
      <c r="T39" s="18">
        <f t="shared" si="10"/>
        <v>0.3578432986221603</v>
      </c>
      <c r="U39" s="18">
        <f t="shared" si="10"/>
        <v>0.31999309921791136</v>
      </c>
      <c r="V39" s="18">
        <f t="shared" si="10"/>
        <v>0.32099123716197114</v>
      </c>
      <c r="W39" s="18">
        <f t="shared" si="10"/>
        <v>0.37385827226662527</v>
      </c>
      <c r="X39" s="18">
        <f t="shared" si="10"/>
        <v>0.3437075861607678</v>
      </c>
      <c r="Y39" s="18">
        <f t="shared" si="10"/>
        <v>0.35685391959831259</v>
      </c>
      <c r="Z39" s="18">
        <f t="shared" si="10"/>
        <v>0.36060012519435414</v>
      </c>
      <c r="AA39" s="18">
        <f t="shared" si="10"/>
        <v>0.36996673806662833</v>
      </c>
      <c r="AB39" s="18">
        <f t="shared" si="10"/>
        <v>0.38426914913220628</v>
      </c>
      <c r="AC39" s="18">
        <f t="shared" si="10"/>
        <v>0.36771533192404654</v>
      </c>
      <c r="AD39" s="18">
        <f t="shared" si="10"/>
        <v>0.41123283593875759</v>
      </c>
      <c r="AE39" s="18">
        <f t="shared" si="10"/>
        <v>0.42170804183984573</v>
      </c>
    </row>
    <row r="40" spans="2:33" ht="15.75" customHeight="1" x14ac:dyDescent="0.2">
      <c r="B40" s="5" t="s">
        <v>64</v>
      </c>
      <c r="C40" s="18">
        <f t="shared" ref="C40:AE40" si="11">(C$26)/C$11</f>
        <v>0.24807330722296128</v>
      </c>
      <c r="D40" s="18">
        <f t="shared" si="11"/>
        <v>9.9997522769873573E-2</v>
      </c>
      <c r="E40" s="18">
        <f t="shared" si="11"/>
        <v>0.23107892895947132</v>
      </c>
      <c r="F40" s="18">
        <f t="shared" si="11"/>
        <v>6.210778401244603E-2</v>
      </c>
      <c r="G40" s="18">
        <f t="shared" si="11"/>
        <v>0.28418207021131131</v>
      </c>
      <c r="H40" s="18">
        <f t="shared" si="11"/>
        <v>0.2563769625225748</v>
      </c>
      <c r="I40" s="18">
        <f t="shared" si="11"/>
        <v>0.2738840216937839</v>
      </c>
      <c r="J40" s="18">
        <f t="shared" si="11"/>
        <v>0.16405895755078734</v>
      </c>
      <c r="K40" s="18">
        <f t="shared" si="11"/>
        <v>0.22673347894984797</v>
      </c>
      <c r="L40" s="18">
        <f t="shared" si="11"/>
        <v>0.13027797464367272</v>
      </c>
      <c r="M40" s="18">
        <f t="shared" si="11"/>
        <v>0.24170443972315792</v>
      </c>
      <c r="N40" s="18">
        <f t="shared" si="11"/>
        <v>0.29029740304498552</v>
      </c>
      <c r="O40" s="18">
        <f t="shared" si="11"/>
        <v>0.26634016180319342</v>
      </c>
      <c r="P40" s="18">
        <f t="shared" si="11"/>
        <v>0.19993682433865925</v>
      </c>
      <c r="Q40" s="18">
        <f t="shared" si="11"/>
        <v>0.22101752243153097</v>
      </c>
      <c r="R40" s="18">
        <f t="shared" si="11"/>
        <v>0.28509584856441678</v>
      </c>
      <c r="S40" s="18">
        <f t="shared" si="11"/>
        <v>0.24465109297055201</v>
      </c>
      <c r="T40" s="18">
        <f t="shared" si="11"/>
        <v>0.29833686297316375</v>
      </c>
      <c r="U40" s="18">
        <f t="shared" si="11"/>
        <v>0.25392194448704186</v>
      </c>
      <c r="V40" s="18">
        <f t="shared" si="11"/>
        <v>0.24613210213888628</v>
      </c>
      <c r="W40" s="18">
        <f t="shared" si="11"/>
        <v>0.21671608585575858</v>
      </c>
      <c r="X40" s="18">
        <f t="shared" si="11"/>
        <v>0.25371244473717702</v>
      </c>
      <c r="Y40" s="18">
        <f t="shared" si="11"/>
        <v>0.31283910031269463</v>
      </c>
      <c r="Z40" s="18">
        <f t="shared" si="11"/>
        <v>0.27461987359408757</v>
      </c>
      <c r="AA40" s="18">
        <f t="shared" si="11"/>
        <v>0.28408825731849607</v>
      </c>
      <c r="AB40" s="18">
        <f t="shared" si="11"/>
        <v>0.33784235706827009</v>
      </c>
      <c r="AC40" s="18">
        <f t="shared" si="11"/>
        <v>0.30250567598237188</v>
      </c>
      <c r="AD40" s="18">
        <f t="shared" si="11"/>
        <v>0.31038211201856347</v>
      </c>
      <c r="AE40" s="18">
        <f t="shared" si="11"/>
        <v>0.32818652149137351</v>
      </c>
    </row>
    <row r="41" spans="2:33" ht="15" customHeight="1" x14ac:dyDescent="0.2"/>
    <row r="42" spans="2:33" ht="15" customHeight="1" x14ac:dyDescent="0.2"/>
    <row r="43" spans="2:33" ht="15" customHeight="1" x14ac:dyDescent="0.2"/>
    <row r="44" spans="2:33" ht="15" customHeight="1" x14ac:dyDescent="0.2"/>
    <row r="45" spans="2:33" ht="15" customHeight="1" x14ac:dyDescent="0.2"/>
    <row r="46" spans="2:33" ht="15" customHeight="1" x14ac:dyDescent="0.2"/>
    <row r="47" spans="2:33" ht="15" customHeight="1" x14ac:dyDescent="0.2"/>
    <row r="48" spans="2:3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3">
    <mergeCell ref="A1:B1"/>
    <mergeCell ref="A2:B2"/>
    <mergeCell ref="A3:B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75"/>
  <sheetViews>
    <sheetView workbookViewId="0">
      <pane xSplit="2" topLeftCell="C1" activePane="topRight" state="frozen"/>
      <selection pane="topRight" activeCell="C20" sqref="C20"/>
    </sheetView>
  </sheetViews>
  <sheetFormatPr defaultColWidth="13.7109375" defaultRowHeight="12.75" x14ac:dyDescent="0.2"/>
  <cols>
    <col min="1" max="1" width="3.42578125" customWidth="1"/>
    <col min="2" max="2" width="38.28515625" customWidth="1"/>
    <col min="3" max="15" width="13.28515625" customWidth="1"/>
    <col min="16" max="16" width="3.42578125" customWidth="1"/>
    <col min="17" max="32" width="12.85546875" customWidth="1"/>
    <col min="33" max="36" width="12.5703125" customWidth="1"/>
  </cols>
  <sheetData>
    <row r="1" spans="1:36" ht="15.75" customHeight="1" x14ac:dyDescent="0.2">
      <c r="A1" s="57" t="s">
        <v>0</v>
      </c>
      <c r="B1" s="58"/>
    </row>
    <row r="2" spans="1:36" ht="15.75" customHeight="1" x14ac:dyDescent="0.2">
      <c r="A2" s="57" t="s">
        <v>65</v>
      </c>
      <c r="B2" s="58"/>
    </row>
    <row r="3" spans="1:36" ht="15.75" customHeight="1" x14ac:dyDescent="0.2">
      <c r="A3" s="59" t="s">
        <v>2</v>
      </c>
      <c r="B3" s="58"/>
    </row>
    <row r="4" spans="1:36" ht="15.75" customHeight="1" x14ac:dyDescent="0.2"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66</v>
      </c>
      <c r="Q4" s="3" t="s">
        <v>15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20</v>
      </c>
      <c r="W4" s="3" t="s">
        <v>21</v>
      </c>
      <c r="X4" s="3" t="s">
        <v>22</v>
      </c>
      <c r="Y4" s="3" t="s">
        <v>23</v>
      </c>
      <c r="Z4" s="3" t="s">
        <v>24</v>
      </c>
      <c r="AA4" s="3" t="s">
        <v>25</v>
      </c>
      <c r="AB4" s="3" t="s">
        <v>26</v>
      </c>
      <c r="AC4" s="3" t="s">
        <v>27</v>
      </c>
      <c r="AD4" s="3" t="s">
        <v>28</v>
      </c>
      <c r="AE4" s="3" t="s">
        <v>29</v>
      </c>
      <c r="AF4" s="3" t="s">
        <v>30</v>
      </c>
      <c r="AG4" s="3" t="s">
        <v>31</v>
      </c>
    </row>
    <row r="5" spans="1:36" ht="15.75" customHeight="1" x14ac:dyDescent="0.2">
      <c r="B5" s="21" t="s">
        <v>67</v>
      </c>
    </row>
    <row r="6" spans="1:36" ht="15.75" customHeight="1" x14ac:dyDescent="0.2">
      <c r="B6" s="22" t="s">
        <v>68</v>
      </c>
      <c r="C6" s="47">
        <v>44020</v>
      </c>
      <c r="D6" s="47">
        <v>44718</v>
      </c>
      <c r="E6" s="47">
        <v>45456</v>
      </c>
      <c r="F6" s="47">
        <v>46268</v>
      </c>
      <c r="G6" s="47">
        <v>48845</v>
      </c>
      <c r="H6" s="47">
        <v>49829</v>
      </c>
      <c r="I6" s="47">
        <v>49784</v>
      </c>
      <c r="J6" s="47">
        <v>49724</v>
      </c>
      <c r="K6" s="47">
        <v>50440</v>
      </c>
      <c r="L6" s="47">
        <v>50320</v>
      </c>
      <c r="M6" s="47">
        <v>50620</v>
      </c>
      <c r="N6" s="47">
        <v>50394</v>
      </c>
      <c r="O6" s="47">
        <v>201774</v>
      </c>
      <c r="P6" s="48"/>
      <c r="Q6" s="47">
        <v>50498</v>
      </c>
      <c r="R6" s="47">
        <v>50722</v>
      </c>
      <c r="S6" s="47">
        <v>51627</v>
      </c>
      <c r="T6" s="47">
        <v>52654</v>
      </c>
      <c r="U6" s="47">
        <v>205501</v>
      </c>
      <c r="V6" s="47">
        <v>53278</v>
      </c>
      <c r="W6" s="47">
        <v>54237</v>
      </c>
      <c r="X6" s="47">
        <v>58530</v>
      </c>
      <c r="Y6" s="47">
        <v>58438</v>
      </c>
      <c r="Z6" s="47">
        <v>224483</v>
      </c>
      <c r="AA6" s="47">
        <v>56950</v>
      </c>
      <c r="AB6" s="47">
        <v>55252</v>
      </c>
      <c r="AC6" s="49">
        <v>54494</v>
      </c>
      <c r="AD6" s="49">
        <v>54930</v>
      </c>
      <c r="AE6" s="49">
        <f>SUM(AA6:AD6)</f>
        <v>221626</v>
      </c>
      <c r="AF6" s="49">
        <v>56337</v>
      </c>
      <c r="AG6" s="49">
        <v>58766</v>
      </c>
      <c r="AH6" s="24"/>
      <c r="AI6" s="24"/>
      <c r="AJ6" s="24"/>
    </row>
    <row r="7" spans="1:36" ht="15.75" customHeight="1" x14ac:dyDescent="0.2">
      <c r="B7" s="22" t="s">
        <v>69</v>
      </c>
      <c r="C7" s="8">
        <v>35806</v>
      </c>
      <c r="D7" s="8">
        <v>36365</v>
      </c>
      <c r="E7" s="8">
        <v>36195</v>
      </c>
      <c r="F7" s="8">
        <v>35474</v>
      </c>
      <c r="G7" s="8">
        <v>45068</v>
      </c>
      <c r="H7" s="8">
        <v>45307</v>
      </c>
      <c r="I7" s="8">
        <v>42808</v>
      </c>
      <c r="J7" s="8">
        <v>47868</v>
      </c>
      <c r="K7" s="8">
        <v>53650</v>
      </c>
      <c r="L7" s="8">
        <v>56743</v>
      </c>
      <c r="M7" s="8">
        <v>64885</v>
      </c>
      <c r="N7" s="8">
        <v>57145</v>
      </c>
      <c r="O7" s="8">
        <v>232423</v>
      </c>
      <c r="Q7" s="8">
        <v>75541</v>
      </c>
      <c r="R7" s="8">
        <v>62101</v>
      </c>
      <c r="S7" s="8">
        <v>64139</v>
      </c>
      <c r="T7" s="8">
        <v>69045</v>
      </c>
      <c r="U7" s="8">
        <v>270826</v>
      </c>
      <c r="V7" s="8">
        <v>89651</v>
      </c>
      <c r="W7" s="8">
        <v>79766</v>
      </c>
      <c r="X7" s="8">
        <v>80888</v>
      </c>
      <c r="Y7" s="8">
        <v>88090</v>
      </c>
      <c r="Z7" s="8">
        <v>338395</v>
      </c>
      <c r="AA7" s="8">
        <v>103389</v>
      </c>
      <c r="AB7" s="8">
        <v>96334</v>
      </c>
      <c r="AC7" s="8">
        <v>93673</v>
      </c>
      <c r="AD7" s="8">
        <v>90384</v>
      </c>
      <c r="AE7" s="8">
        <f>SUM(AA7:AD7)</f>
        <v>383780</v>
      </c>
      <c r="AF7" s="8">
        <v>114168</v>
      </c>
      <c r="AG7" s="8">
        <v>101588</v>
      </c>
      <c r="AH7" s="24"/>
      <c r="AI7" s="24"/>
      <c r="AJ7" s="24"/>
    </row>
    <row r="8" spans="1:36" ht="15.75" customHeight="1" x14ac:dyDescent="0.2">
      <c r="B8" s="2" t="s">
        <v>70</v>
      </c>
      <c r="C8" s="25">
        <f t="shared" ref="C8:O8" si="0">SUM(C6:C7)</f>
        <v>79826</v>
      </c>
      <c r="D8" s="25">
        <f t="shared" si="0"/>
        <v>81083</v>
      </c>
      <c r="E8" s="25">
        <f t="shared" si="0"/>
        <v>81651</v>
      </c>
      <c r="F8" s="25">
        <f t="shared" si="0"/>
        <v>81742</v>
      </c>
      <c r="G8" s="25">
        <f t="shared" si="0"/>
        <v>93913</v>
      </c>
      <c r="H8" s="25">
        <f t="shared" si="0"/>
        <v>95136</v>
      </c>
      <c r="I8" s="25">
        <f t="shared" si="0"/>
        <v>92592</v>
      </c>
      <c r="J8" s="25">
        <f t="shared" si="0"/>
        <v>97592</v>
      </c>
      <c r="K8" s="25">
        <f t="shared" si="0"/>
        <v>104090</v>
      </c>
      <c r="L8" s="25">
        <f t="shared" si="0"/>
        <v>107063</v>
      </c>
      <c r="M8" s="25">
        <f t="shared" si="0"/>
        <v>115505</v>
      </c>
      <c r="N8" s="25">
        <f t="shared" si="0"/>
        <v>107539</v>
      </c>
      <c r="O8" s="25">
        <f t="shared" si="0"/>
        <v>434197</v>
      </c>
      <c r="Q8" s="25">
        <f t="shared" ref="Q8:AG8" si="1">SUM(Q6:Q7)</f>
        <v>126039</v>
      </c>
      <c r="R8" s="25">
        <f t="shared" si="1"/>
        <v>112823</v>
      </c>
      <c r="S8" s="25">
        <f t="shared" si="1"/>
        <v>115766</v>
      </c>
      <c r="T8" s="25">
        <f t="shared" si="1"/>
        <v>121699</v>
      </c>
      <c r="U8" s="25">
        <f t="shared" si="1"/>
        <v>476327</v>
      </c>
      <c r="V8" s="25">
        <f t="shared" si="1"/>
        <v>142929</v>
      </c>
      <c r="W8" s="25">
        <f t="shared" si="1"/>
        <v>134003</v>
      </c>
      <c r="X8" s="25">
        <f t="shared" si="1"/>
        <v>139418</v>
      </c>
      <c r="Y8" s="25">
        <f t="shared" si="1"/>
        <v>146528</v>
      </c>
      <c r="Z8" s="25">
        <f t="shared" si="1"/>
        <v>562878</v>
      </c>
      <c r="AA8" s="25">
        <f t="shared" si="1"/>
        <v>160339</v>
      </c>
      <c r="AB8" s="25">
        <f t="shared" si="1"/>
        <v>151586</v>
      </c>
      <c r="AC8" s="25">
        <f t="shared" si="1"/>
        <v>148167</v>
      </c>
      <c r="AD8" s="25">
        <f t="shared" si="1"/>
        <v>145314</v>
      </c>
      <c r="AE8" s="25">
        <f t="shared" si="1"/>
        <v>605406</v>
      </c>
      <c r="AF8" s="25">
        <f t="shared" si="1"/>
        <v>170505</v>
      </c>
      <c r="AG8" s="25">
        <f t="shared" si="1"/>
        <v>160354</v>
      </c>
      <c r="AH8" s="24"/>
      <c r="AI8" s="24"/>
      <c r="AJ8" s="24"/>
    </row>
    <row r="9" spans="1:36" ht="15.75" customHeight="1" x14ac:dyDescent="0.2">
      <c r="B9" s="22" t="s">
        <v>68</v>
      </c>
      <c r="C9" s="8">
        <v>3652</v>
      </c>
      <c r="D9" s="8">
        <v>3590</v>
      </c>
      <c r="E9" s="8">
        <v>3598</v>
      </c>
      <c r="F9" s="8">
        <v>3650</v>
      </c>
      <c r="G9" s="8">
        <v>5120</v>
      </c>
      <c r="H9" s="8">
        <v>4975</v>
      </c>
      <c r="I9" s="8">
        <v>5116</v>
      </c>
      <c r="J9" s="8">
        <v>5228</v>
      </c>
      <c r="K9" s="8">
        <v>5077</v>
      </c>
      <c r="L9" s="8">
        <v>5262</v>
      </c>
      <c r="M9" s="8">
        <v>5161</v>
      </c>
      <c r="N9" s="8">
        <v>5311</v>
      </c>
      <c r="O9" s="8">
        <v>20811</v>
      </c>
      <c r="Q9" s="8">
        <v>5403</v>
      </c>
      <c r="R9" s="8">
        <v>5374</v>
      </c>
      <c r="S9" s="8">
        <v>5938</v>
      </c>
      <c r="T9" s="8">
        <v>6050</v>
      </c>
      <c r="U9" s="8">
        <v>22765</v>
      </c>
      <c r="V9" s="8">
        <v>6370</v>
      </c>
      <c r="W9" s="8">
        <v>6500</v>
      </c>
      <c r="X9" s="8">
        <v>6501</v>
      </c>
      <c r="Y9" s="8">
        <v>6699</v>
      </c>
      <c r="Z9" s="8">
        <v>26070</v>
      </c>
      <c r="AA9" s="8">
        <v>6670</v>
      </c>
      <c r="AB9" s="8">
        <v>6494</v>
      </c>
      <c r="AC9" s="23">
        <v>6377</v>
      </c>
      <c r="AD9" s="23">
        <v>6502</v>
      </c>
      <c r="AE9" s="23">
        <f>SUM(AA9:AD9)</f>
        <v>26043</v>
      </c>
      <c r="AF9" s="23">
        <v>6653</v>
      </c>
      <c r="AG9" s="23">
        <v>6714</v>
      </c>
      <c r="AH9" s="24"/>
      <c r="AI9" s="24"/>
      <c r="AJ9" s="24"/>
    </row>
    <row r="10" spans="1:36" ht="15.75" customHeight="1" x14ac:dyDescent="0.2">
      <c r="B10" s="22" t="s">
        <v>69</v>
      </c>
      <c r="C10" s="8">
        <v>22166</v>
      </c>
      <c r="D10" s="8">
        <v>21608</v>
      </c>
      <c r="E10" s="8">
        <v>23267</v>
      </c>
      <c r="F10" s="8">
        <v>23805</v>
      </c>
      <c r="G10" s="8">
        <v>29613</v>
      </c>
      <c r="H10" s="8">
        <v>29102</v>
      </c>
      <c r="I10" s="8">
        <v>28526</v>
      </c>
      <c r="J10" s="8">
        <v>31976</v>
      </c>
      <c r="K10" s="8">
        <v>34358</v>
      </c>
      <c r="L10" s="8">
        <v>34337</v>
      </c>
      <c r="M10" s="8">
        <v>34417</v>
      </c>
      <c r="N10" s="8">
        <v>38231</v>
      </c>
      <c r="O10" s="8">
        <v>141343</v>
      </c>
      <c r="Q10" s="8">
        <v>48575</v>
      </c>
      <c r="R10" s="8">
        <v>43731</v>
      </c>
      <c r="S10" s="8">
        <v>44278</v>
      </c>
      <c r="T10" s="8">
        <v>53205</v>
      </c>
      <c r="U10" s="8">
        <v>189789</v>
      </c>
      <c r="V10" s="8">
        <v>67998</v>
      </c>
      <c r="W10" s="8">
        <v>65712</v>
      </c>
      <c r="X10" s="8">
        <v>65742</v>
      </c>
      <c r="Y10" s="8">
        <v>66915</v>
      </c>
      <c r="Z10" s="8">
        <v>266367</v>
      </c>
      <c r="AA10" s="8">
        <v>79648</v>
      </c>
      <c r="AB10" s="8">
        <v>77497</v>
      </c>
      <c r="AC10" s="23">
        <v>71724</v>
      </c>
      <c r="AD10" s="23">
        <v>76891</v>
      </c>
      <c r="AE10" s="23">
        <f>SUM(AA10:AD10)</f>
        <v>305760</v>
      </c>
      <c r="AF10" s="23">
        <v>82364</v>
      </c>
      <c r="AG10" s="23">
        <v>77334</v>
      </c>
      <c r="AH10" s="24"/>
      <c r="AI10" s="24"/>
      <c r="AJ10" s="24"/>
    </row>
    <row r="11" spans="1:36" ht="15.75" customHeight="1" x14ac:dyDescent="0.2">
      <c r="B11" s="2" t="s">
        <v>71</v>
      </c>
      <c r="C11" s="25">
        <f t="shared" ref="C11:O11" si="2">SUM(C9:C10)</f>
        <v>25818</v>
      </c>
      <c r="D11" s="25">
        <f t="shared" si="2"/>
        <v>25198</v>
      </c>
      <c r="E11" s="25">
        <f t="shared" si="2"/>
        <v>26865</v>
      </c>
      <c r="F11" s="25">
        <f t="shared" si="2"/>
        <v>27455</v>
      </c>
      <c r="G11" s="25">
        <f t="shared" si="2"/>
        <v>34733</v>
      </c>
      <c r="H11" s="25">
        <f t="shared" si="2"/>
        <v>34077</v>
      </c>
      <c r="I11" s="25">
        <f t="shared" si="2"/>
        <v>33642</v>
      </c>
      <c r="J11" s="25">
        <f t="shared" si="2"/>
        <v>37204</v>
      </c>
      <c r="K11" s="25">
        <f t="shared" si="2"/>
        <v>39435</v>
      </c>
      <c r="L11" s="25">
        <f t="shared" si="2"/>
        <v>39599</v>
      </c>
      <c r="M11" s="25">
        <f t="shared" si="2"/>
        <v>39578</v>
      </c>
      <c r="N11" s="25">
        <f t="shared" si="2"/>
        <v>43542</v>
      </c>
      <c r="O11" s="25">
        <f t="shared" si="2"/>
        <v>162154</v>
      </c>
      <c r="Q11" s="25">
        <f t="shared" ref="Q11:AG11" si="3">SUM(Q9:Q10)</f>
        <v>53978</v>
      </c>
      <c r="R11" s="25">
        <f t="shared" si="3"/>
        <v>49105</v>
      </c>
      <c r="S11" s="25">
        <f t="shared" si="3"/>
        <v>50216</v>
      </c>
      <c r="T11" s="25">
        <f t="shared" si="3"/>
        <v>59255</v>
      </c>
      <c r="U11" s="25">
        <f t="shared" si="3"/>
        <v>212554</v>
      </c>
      <c r="V11" s="25">
        <f t="shared" si="3"/>
        <v>74368</v>
      </c>
      <c r="W11" s="25">
        <f t="shared" si="3"/>
        <v>72212</v>
      </c>
      <c r="X11" s="25">
        <f t="shared" si="3"/>
        <v>72243</v>
      </c>
      <c r="Y11" s="25">
        <f t="shared" si="3"/>
        <v>73614</v>
      </c>
      <c r="Z11" s="25">
        <f t="shared" si="3"/>
        <v>292437</v>
      </c>
      <c r="AA11" s="25">
        <f t="shared" si="3"/>
        <v>86318</v>
      </c>
      <c r="AB11" s="25">
        <f t="shared" si="3"/>
        <v>83991</v>
      </c>
      <c r="AC11" s="25">
        <f t="shared" si="3"/>
        <v>78101</v>
      </c>
      <c r="AD11" s="25">
        <f t="shared" si="3"/>
        <v>83393</v>
      </c>
      <c r="AE11" s="25">
        <f t="shared" si="3"/>
        <v>331803</v>
      </c>
      <c r="AF11" s="25">
        <f t="shared" si="3"/>
        <v>89017</v>
      </c>
      <c r="AG11" s="25">
        <f t="shared" si="3"/>
        <v>84048</v>
      </c>
      <c r="AH11" s="24"/>
      <c r="AI11" s="24"/>
      <c r="AJ11" s="24"/>
    </row>
    <row r="12" spans="1:36" ht="15.75" customHeight="1" x14ac:dyDescent="0.2">
      <c r="B12" s="22" t="s">
        <v>68</v>
      </c>
      <c r="C12" s="8">
        <v>1027</v>
      </c>
      <c r="D12" s="8">
        <v>1115</v>
      </c>
      <c r="E12" s="8">
        <v>1175</v>
      </c>
      <c r="F12" s="8">
        <v>1214</v>
      </c>
      <c r="G12" s="8">
        <v>1671</v>
      </c>
      <c r="H12" s="8">
        <v>1764</v>
      </c>
      <c r="I12" s="8">
        <v>1418</v>
      </c>
      <c r="J12" s="8">
        <v>1643</v>
      </c>
      <c r="K12" s="8">
        <v>1646</v>
      </c>
      <c r="L12" s="8">
        <v>1921</v>
      </c>
      <c r="M12" s="8">
        <v>2437</v>
      </c>
      <c r="N12" s="8">
        <v>2393</v>
      </c>
      <c r="O12" s="8">
        <v>8397</v>
      </c>
      <c r="Q12" s="8">
        <v>2334</v>
      </c>
      <c r="R12" s="8">
        <v>2502</v>
      </c>
      <c r="S12" s="8">
        <v>2528</v>
      </c>
      <c r="T12" s="8">
        <v>2809</v>
      </c>
      <c r="U12" s="8">
        <v>10173</v>
      </c>
      <c r="V12" s="8">
        <v>2881</v>
      </c>
      <c r="W12" s="8">
        <v>2785</v>
      </c>
      <c r="X12" s="8">
        <v>2222</v>
      </c>
      <c r="Y12" s="8">
        <v>2609</v>
      </c>
      <c r="Z12" s="8">
        <v>10497</v>
      </c>
      <c r="AA12" s="8">
        <v>2384</v>
      </c>
      <c r="AB12" s="8">
        <v>2250</v>
      </c>
      <c r="AC12" s="23">
        <v>2308</v>
      </c>
      <c r="AD12" s="23">
        <v>2178</v>
      </c>
      <c r="AE12" s="23">
        <f>SUM(AA12:AD12)</f>
        <v>9120</v>
      </c>
      <c r="AF12" s="23">
        <v>2306</v>
      </c>
      <c r="AG12" s="23">
        <v>2280</v>
      </c>
      <c r="AH12" s="24"/>
      <c r="AI12" s="24"/>
      <c r="AJ12" s="24"/>
    </row>
    <row r="13" spans="1:36" ht="15.75" customHeight="1" x14ac:dyDescent="0.2">
      <c r="B13" s="22" t="s">
        <v>69</v>
      </c>
      <c r="C13" s="8">
        <v>4654</v>
      </c>
      <c r="D13" s="8">
        <v>4762</v>
      </c>
      <c r="E13" s="8">
        <v>4575</v>
      </c>
      <c r="F13" s="8">
        <v>5159</v>
      </c>
      <c r="G13" s="8">
        <v>8521</v>
      </c>
      <c r="H13" s="8">
        <v>7907</v>
      </c>
      <c r="I13" s="8">
        <v>7066</v>
      </c>
      <c r="J13" s="8">
        <v>10949</v>
      </c>
      <c r="K13" s="8">
        <v>10152</v>
      </c>
      <c r="L13" s="8">
        <v>9195</v>
      </c>
      <c r="M13" s="8">
        <v>9896</v>
      </c>
      <c r="N13" s="8">
        <v>9272</v>
      </c>
      <c r="O13" s="8">
        <v>38515</v>
      </c>
      <c r="Q13" s="8">
        <v>17100</v>
      </c>
      <c r="R13" s="8">
        <v>12905</v>
      </c>
      <c r="S13" s="8">
        <v>9329</v>
      </c>
      <c r="T13" s="8">
        <v>12202</v>
      </c>
      <c r="U13" s="8">
        <v>51536</v>
      </c>
      <c r="V13" s="8">
        <v>15980</v>
      </c>
      <c r="W13" s="8">
        <v>14612</v>
      </c>
      <c r="X13" s="8">
        <v>14235</v>
      </c>
      <c r="Y13" s="8">
        <v>15752</v>
      </c>
      <c r="Z13" s="8">
        <v>60579</v>
      </c>
      <c r="AA13" s="8">
        <v>24151</v>
      </c>
      <c r="AB13" s="8">
        <v>20409</v>
      </c>
      <c r="AC13" s="23">
        <v>18969</v>
      </c>
      <c r="AD13" s="23">
        <v>20825</v>
      </c>
      <c r="AE13" s="23">
        <f>SUM(AA13:AD13)</f>
        <v>84354</v>
      </c>
      <c r="AF13" s="23">
        <v>23897</v>
      </c>
      <c r="AG13" s="23">
        <v>19866</v>
      </c>
      <c r="AH13" s="24"/>
      <c r="AI13" s="24"/>
      <c r="AJ13" s="24"/>
    </row>
    <row r="14" spans="1:36" ht="15.75" customHeight="1" x14ac:dyDescent="0.2">
      <c r="B14" s="2" t="s">
        <v>72</v>
      </c>
      <c r="C14" s="25">
        <f t="shared" ref="C14:O14" si="4">SUM(C12:C13)</f>
        <v>5681</v>
      </c>
      <c r="D14" s="25">
        <f t="shared" si="4"/>
        <v>5877</v>
      </c>
      <c r="E14" s="25">
        <f t="shared" si="4"/>
        <v>5750</v>
      </c>
      <c r="F14" s="25">
        <f t="shared" si="4"/>
        <v>6373</v>
      </c>
      <c r="G14" s="25">
        <f t="shared" si="4"/>
        <v>10192</v>
      </c>
      <c r="H14" s="25">
        <f t="shared" si="4"/>
        <v>9671</v>
      </c>
      <c r="I14" s="25">
        <f t="shared" si="4"/>
        <v>8484</v>
      </c>
      <c r="J14" s="25">
        <f t="shared" si="4"/>
        <v>12592</v>
      </c>
      <c r="K14" s="25">
        <f t="shared" si="4"/>
        <v>11798</v>
      </c>
      <c r="L14" s="25">
        <f t="shared" si="4"/>
        <v>11116</v>
      </c>
      <c r="M14" s="25">
        <f t="shared" si="4"/>
        <v>12333</v>
      </c>
      <c r="N14" s="25">
        <f t="shared" si="4"/>
        <v>11665</v>
      </c>
      <c r="O14" s="25">
        <f t="shared" si="4"/>
        <v>46912</v>
      </c>
      <c r="Q14" s="25">
        <f t="shared" ref="Q14:AG14" si="5">SUM(Q12:Q13)</f>
        <v>19434</v>
      </c>
      <c r="R14" s="25">
        <f t="shared" si="5"/>
        <v>15407</v>
      </c>
      <c r="S14" s="25">
        <f t="shared" si="5"/>
        <v>11857</v>
      </c>
      <c r="T14" s="25">
        <f t="shared" si="5"/>
        <v>15011</v>
      </c>
      <c r="U14" s="25">
        <f t="shared" si="5"/>
        <v>61709</v>
      </c>
      <c r="V14" s="25">
        <f t="shared" si="5"/>
        <v>18861</v>
      </c>
      <c r="W14" s="25">
        <f t="shared" si="5"/>
        <v>17397</v>
      </c>
      <c r="X14" s="25">
        <f t="shared" si="5"/>
        <v>16457</v>
      </c>
      <c r="Y14" s="25">
        <f t="shared" si="5"/>
        <v>18361</v>
      </c>
      <c r="Z14" s="25">
        <f t="shared" si="5"/>
        <v>71076</v>
      </c>
      <c r="AA14" s="25">
        <f t="shared" si="5"/>
        <v>26535</v>
      </c>
      <c r="AB14" s="25">
        <f t="shared" si="5"/>
        <v>22659</v>
      </c>
      <c r="AC14" s="25">
        <f t="shared" si="5"/>
        <v>21277</v>
      </c>
      <c r="AD14" s="25">
        <f t="shared" si="5"/>
        <v>23003</v>
      </c>
      <c r="AE14" s="25">
        <f t="shared" si="5"/>
        <v>93474</v>
      </c>
      <c r="AF14" s="25">
        <f t="shared" si="5"/>
        <v>26203</v>
      </c>
      <c r="AG14" s="25">
        <f t="shared" si="5"/>
        <v>22146</v>
      </c>
      <c r="AH14" s="24"/>
      <c r="AI14" s="24"/>
      <c r="AJ14" s="24"/>
    </row>
    <row r="15" spans="1:36" ht="15.75" customHeight="1" x14ac:dyDescent="0.2">
      <c r="B15" s="22" t="s">
        <v>68</v>
      </c>
      <c r="C15" s="8">
        <v>3399</v>
      </c>
      <c r="D15" s="8">
        <v>3415</v>
      </c>
      <c r="E15" s="8">
        <v>3442</v>
      </c>
      <c r="F15" s="8">
        <v>3322</v>
      </c>
      <c r="G15" s="8">
        <v>3412</v>
      </c>
      <c r="H15" s="8">
        <v>3455</v>
      </c>
      <c r="I15" s="8">
        <v>3578</v>
      </c>
      <c r="J15" s="8">
        <v>3453</v>
      </c>
      <c r="K15" s="8">
        <v>3739</v>
      </c>
      <c r="L15" s="8">
        <v>3648</v>
      </c>
      <c r="M15" s="8">
        <v>3737</v>
      </c>
      <c r="N15" s="8">
        <v>3807</v>
      </c>
      <c r="O15" s="8">
        <v>14931</v>
      </c>
      <c r="Q15" s="8">
        <v>4071</v>
      </c>
      <c r="R15" s="8">
        <v>4094</v>
      </c>
      <c r="S15" s="8">
        <v>4101</v>
      </c>
      <c r="T15" s="8">
        <v>4046</v>
      </c>
      <c r="U15" s="8">
        <v>16312</v>
      </c>
      <c r="V15" s="8">
        <v>4105</v>
      </c>
      <c r="W15" s="8">
        <v>4098</v>
      </c>
      <c r="X15" s="8">
        <v>4023</v>
      </c>
      <c r="Y15" s="8">
        <v>4184</v>
      </c>
      <c r="Z15" s="8">
        <v>16410</v>
      </c>
      <c r="AA15" s="8">
        <v>4250</v>
      </c>
      <c r="AB15" s="8">
        <v>4508</v>
      </c>
      <c r="AC15" s="23">
        <v>4462</v>
      </c>
      <c r="AD15" s="23">
        <v>4432</v>
      </c>
      <c r="AE15" s="23">
        <f>SUM(AA15:AD15)</f>
        <v>17652</v>
      </c>
      <c r="AF15" s="23">
        <v>4393</v>
      </c>
      <c r="AG15" s="23">
        <v>4299</v>
      </c>
      <c r="AH15" s="24"/>
      <c r="AI15" s="24"/>
      <c r="AJ15" s="24"/>
    </row>
    <row r="16" spans="1:36" ht="15.75" customHeight="1" x14ac:dyDescent="0.2">
      <c r="B16" s="22" t="s">
        <v>69</v>
      </c>
      <c r="C16" s="8">
        <v>3338</v>
      </c>
      <c r="D16" s="8">
        <v>3625</v>
      </c>
      <c r="E16" s="8">
        <v>3730</v>
      </c>
      <c r="F16" s="8">
        <v>4362</v>
      </c>
      <c r="G16" s="8">
        <v>4702</v>
      </c>
      <c r="H16" s="8">
        <v>5012</v>
      </c>
      <c r="I16" s="8">
        <v>5089</v>
      </c>
      <c r="J16" s="8">
        <v>6040</v>
      </c>
      <c r="K16" s="8">
        <v>5823</v>
      </c>
      <c r="L16" s="8">
        <v>6674</v>
      </c>
      <c r="M16" s="8">
        <v>6743</v>
      </c>
      <c r="N16" s="8">
        <v>6221</v>
      </c>
      <c r="O16" s="8">
        <v>25461</v>
      </c>
      <c r="Q16" s="8">
        <v>7137</v>
      </c>
      <c r="R16" s="8">
        <v>6445</v>
      </c>
      <c r="S16" s="8">
        <v>6390</v>
      </c>
      <c r="T16" s="8">
        <v>6336</v>
      </c>
      <c r="U16" s="8">
        <v>26308</v>
      </c>
      <c r="V16" s="8">
        <v>6713</v>
      </c>
      <c r="W16" s="8">
        <v>7242</v>
      </c>
      <c r="X16" s="8">
        <v>7198</v>
      </c>
      <c r="Y16" s="8">
        <v>6731</v>
      </c>
      <c r="Z16" s="8">
        <v>27884</v>
      </c>
      <c r="AA16" s="8">
        <v>7274</v>
      </c>
      <c r="AB16" s="8">
        <v>7658</v>
      </c>
      <c r="AC16" s="23">
        <v>8507</v>
      </c>
      <c r="AD16" s="23">
        <v>8867</v>
      </c>
      <c r="AE16" s="23">
        <f>SUM(AA16:AD16)</f>
        <v>32306</v>
      </c>
      <c r="AF16" s="23">
        <v>10414</v>
      </c>
      <c r="AG16" s="23">
        <v>11535</v>
      </c>
      <c r="AH16" s="24"/>
      <c r="AI16" s="24"/>
      <c r="AJ16" s="24"/>
    </row>
    <row r="17" spans="2:36" ht="15.75" customHeight="1" x14ac:dyDescent="0.2">
      <c r="B17" s="2" t="s">
        <v>73</v>
      </c>
      <c r="C17" s="25">
        <f t="shared" ref="C17:O17" si="6">SUM(C15:C16)</f>
        <v>6737</v>
      </c>
      <c r="D17" s="25">
        <f t="shared" si="6"/>
        <v>7040</v>
      </c>
      <c r="E17" s="25">
        <f t="shared" si="6"/>
        <v>7172</v>
      </c>
      <c r="F17" s="25">
        <f t="shared" si="6"/>
        <v>7684</v>
      </c>
      <c r="G17" s="25">
        <f t="shared" si="6"/>
        <v>8114</v>
      </c>
      <c r="H17" s="25">
        <f t="shared" si="6"/>
        <v>8467</v>
      </c>
      <c r="I17" s="25">
        <f t="shared" si="6"/>
        <v>8667</v>
      </c>
      <c r="J17" s="25">
        <f t="shared" si="6"/>
        <v>9493</v>
      </c>
      <c r="K17" s="25">
        <f t="shared" si="6"/>
        <v>9562</v>
      </c>
      <c r="L17" s="25">
        <f t="shared" si="6"/>
        <v>10322</v>
      </c>
      <c r="M17" s="25">
        <f t="shared" si="6"/>
        <v>10480</v>
      </c>
      <c r="N17" s="25">
        <f t="shared" si="6"/>
        <v>10028</v>
      </c>
      <c r="O17" s="25">
        <f t="shared" si="6"/>
        <v>40392</v>
      </c>
      <c r="Q17" s="25">
        <f t="shared" ref="Q17:AG17" si="7">SUM(Q15:Q16)</f>
        <v>11208</v>
      </c>
      <c r="R17" s="25">
        <f t="shared" si="7"/>
        <v>10539</v>
      </c>
      <c r="S17" s="25">
        <f t="shared" si="7"/>
        <v>10491</v>
      </c>
      <c r="T17" s="25">
        <f t="shared" si="7"/>
        <v>10382</v>
      </c>
      <c r="U17" s="25">
        <f t="shared" si="7"/>
        <v>42620</v>
      </c>
      <c r="V17" s="25">
        <f t="shared" si="7"/>
        <v>10818</v>
      </c>
      <c r="W17" s="25">
        <f t="shared" si="7"/>
        <v>11340</v>
      </c>
      <c r="X17" s="25">
        <f t="shared" si="7"/>
        <v>11221</v>
      </c>
      <c r="Y17" s="25">
        <f t="shared" si="7"/>
        <v>10915</v>
      </c>
      <c r="Z17" s="25">
        <f t="shared" si="7"/>
        <v>44294</v>
      </c>
      <c r="AA17" s="25">
        <f t="shared" si="7"/>
        <v>11524</v>
      </c>
      <c r="AB17" s="25">
        <f t="shared" si="7"/>
        <v>12166</v>
      </c>
      <c r="AC17" s="25">
        <f t="shared" si="7"/>
        <v>12969</v>
      </c>
      <c r="AD17" s="25">
        <f t="shared" si="7"/>
        <v>13299</v>
      </c>
      <c r="AE17" s="25">
        <f t="shared" si="7"/>
        <v>49958</v>
      </c>
      <c r="AF17" s="25">
        <f t="shared" si="7"/>
        <v>14807</v>
      </c>
      <c r="AG17" s="25">
        <f t="shared" si="7"/>
        <v>15834</v>
      </c>
      <c r="AH17" s="24"/>
      <c r="AI17" s="24"/>
      <c r="AJ17" s="24"/>
    </row>
    <row r="18" spans="2:36" ht="15.75" customHeight="1" x14ac:dyDescent="0.2">
      <c r="B18" s="22" t="s">
        <v>74</v>
      </c>
      <c r="C18" s="8">
        <v>12746</v>
      </c>
      <c r="D18" s="8">
        <v>12643</v>
      </c>
      <c r="E18" s="8">
        <v>12506</v>
      </c>
      <c r="F18" s="8">
        <v>12230</v>
      </c>
      <c r="G18" s="8">
        <v>12237</v>
      </c>
      <c r="H18" s="8">
        <v>12081</v>
      </c>
      <c r="I18" s="8">
        <v>12533</v>
      </c>
      <c r="J18" s="8">
        <v>13467</v>
      </c>
      <c r="K18" s="8">
        <v>13616</v>
      </c>
      <c r="L18" s="8">
        <v>13385</v>
      </c>
      <c r="M18" s="8">
        <v>13251</v>
      </c>
      <c r="N18" s="8">
        <v>15383</v>
      </c>
      <c r="O18" s="8">
        <v>55635</v>
      </c>
      <c r="Q18" s="8">
        <v>14628</v>
      </c>
      <c r="R18" s="8">
        <v>14565</v>
      </c>
      <c r="S18" s="8">
        <v>14273</v>
      </c>
      <c r="T18" s="8">
        <v>16240</v>
      </c>
      <c r="U18" s="8">
        <v>59706</v>
      </c>
      <c r="V18" s="8">
        <v>15117</v>
      </c>
      <c r="W18" s="8">
        <v>14926</v>
      </c>
      <c r="X18" s="8">
        <v>15002</v>
      </c>
      <c r="Y18" s="8">
        <v>16116</v>
      </c>
      <c r="Z18" s="8">
        <v>61161</v>
      </c>
      <c r="AA18" s="8">
        <v>15558</v>
      </c>
      <c r="AB18" s="8">
        <v>15426</v>
      </c>
      <c r="AC18" s="23">
        <v>15370</v>
      </c>
      <c r="AD18" s="23">
        <v>16367</v>
      </c>
      <c r="AE18" s="23">
        <f>SUM(AA18:AD18)</f>
        <v>62721</v>
      </c>
      <c r="AF18" s="23">
        <v>15594</v>
      </c>
      <c r="AG18" s="23">
        <v>15461</v>
      </c>
      <c r="AH18" s="24"/>
      <c r="AI18" s="24"/>
      <c r="AJ18" s="24"/>
    </row>
    <row r="19" spans="2:36" ht="15.75" customHeight="1" x14ac:dyDescent="0.2">
      <c r="B19" s="22" t="s">
        <v>75</v>
      </c>
      <c r="C19" s="8">
        <v>1213</v>
      </c>
      <c r="D19" s="8">
        <v>1163</v>
      </c>
      <c r="E19" s="8">
        <v>1308</v>
      </c>
      <c r="F19" s="8">
        <v>1813</v>
      </c>
      <c r="G19" s="8">
        <v>3315</v>
      </c>
      <c r="H19" s="8">
        <v>3656</v>
      </c>
      <c r="I19" s="8">
        <v>3237</v>
      </c>
      <c r="J19" s="8">
        <v>3266</v>
      </c>
      <c r="K19" s="8">
        <v>3287</v>
      </c>
      <c r="L19" s="8">
        <v>4159</v>
      </c>
      <c r="M19" s="8">
        <v>3663</v>
      </c>
      <c r="N19" s="8">
        <v>3979</v>
      </c>
      <c r="O19" s="8">
        <v>15088</v>
      </c>
      <c r="Q19" s="8">
        <v>3934</v>
      </c>
      <c r="R19" s="8">
        <v>3932</v>
      </c>
      <c r="S19" s="8">
        <v>4325</v>
      </c>
      <c r="T19" s="8">
        <v>4624</v>
      </c>
      <c r="U19" s="8">
        <v>16815</v>
      </c>
      <c r="V19" s="8">
        <v>4855</v>
      </c>
      <c r="W19" s="8">
        <v>5081</v>
      </c>
      <c r="X19" s="8">
        <v>5513</v>
      </c>
      <c r="Y19" s="8">
        <v>5532</v>
      </c>
      <c r="Z19" s="8">
        <v>20981</v>
      </c>
      <c r="AA19" s="8">
        <v>5808</v>
      </c>
      <c r="AB19" s="8">
        <v>5604</v>
      </c>
      <c r="AC19" s="8">
        <v>5852</v>
      </c>
      <c r="AD19" s="8">
        <v>5928</v>
      </c>
      <c r="AE19" s="8">
        <f>SUM(AA19:AD19)</f>
        <v>23192</v>
      </c>
      <c r="AF19" s="8">
        <v>6840</v>
      </c>
      <c r="AG19" s="8">
        <v>7270</v>
      </c>
      <c r="AH19" s="24"/>
      <c r="AI19" s="24"/>
      <c r="AJ19" s="24"/>
    </row>
    <row r="20" spans="2:36" ht="15.75" customHeight="1" x14ac:dyDescent="0.2">
      <c r="B20" s="22" t="s">
        <v>69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5"/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45</v>
      </c>
      <c r="AH20" s="24"/>
      <c r="AI20" s="24"/>
    </row>
    <row r="21" spans="2:36" ht="15.75" customHeight="1" x14ac:dyDescent="0.2">
      <c r="B21" s="2" t="s">
        <v>76</v>
      </c>
      <c r="C21" s="25">
        <f t="shared" ref="C21:O21" si="8">SUM(C18:C20)</f>
        <v>13959</v>
      </c>
      <c r="D21" s="25">
        <f t="shared" si="8"/>
        <v>13806</v>
      </c>
      <c r="E21" s="25">
        <f t="shared" si="8"/>
        <v>13814</v>
      </c>
      <c r="F21" s="25">
        <f t="shared" si="8"/>
        <v>14043</v>
      </c>
      <c r="G21" s="25">
        <f t="shared" si="8"/>
        <v>15552</v>
      </c>
      <c r="H21" s="25">
        <f t="shared" si="8"/>
        <v>15737</v>
      </c>
      <c r="I21" s="25">
        <f t="shared" si="8"/>
        <v>15770</v>
      </c>
      <c r="J21" s="25">
        <f t="shared" si="8"/>
        <v>16733</v>
      </c>
      <c r="K21" s="25">
        <f t="shared" si="8"/>
        <v>16903</v>
      </c>
      <c r="L21" s="25">
        <f t="shared" si="8"/>
        <v>17544</v>
      </c>
      <c r="M21" s="25">
        <f t="shared" si="8"/>
        <v>16914</v>
      </c>
      <c r="N21" s="25">
        <f t="shared" si="8"/>
        <v>19362</v>
      </c>
      <c r="O21" s="25">
        <f t="shared" si="8"/>
        <v>70723</v>
      </c>
      <c r="Q21" s="25">
        <f t="shared" ref="Q21:AG21" si="9">SUM(Q18:Q20)</f>
        <v>18562</v>
      </c>
      <c r="R21" s="25">
        <f t="shared" si="9"/>
        <v>18497</v>
      </c>
      <c r="S21" s="25">
        <f t="shared" si="9"/>
        <v>18598</v>
      </c>
      <c r="T21" s="25">
        <f t="shared" si="9"/>
        <v>20864</v>
      </c>
      <c r="U21" s="25">
        <f t="shared" si="9"/>
        <v>76521</v>
      </c>
      <c r="V21" s="25">
        <f t="shared" si="9"/>
        <v>19972</v>
      </c>
      <c r="W21" s="25">
        <f t="shared" si="9"/>
        <v>20007</v>
      </c>
      <c r="X21" s="25">
        <f t="shared" si="9"/>
        <v>20515</v>
      </c>
      <c r="Y21" s="25">
        <f t="shared" si="9"/>
        <v>21648</v>
      </c>
      <c r="Z21" s="25">
        <f t="shared" si="9"/>
        <v>82142</v>
      </c>
      <c r="AA21" s="25">
        <f t="shared" si="9"/>
        <v>21366</v>
      </c>
      <c r="AB21" s="25">
        <f t="shared" si="9"/>
        <v>21030</v>
      </c>
      <c r="AC21" s="25">
        <f t="shared" si="9"/>
        <v>21222</v>
      </c>
      <c r="AD21" s="25">
        <f t="shared" si="9"/>
        <v>22295</v>
      </c>
      <c r="AE21" s="25">
        <f t="shared" si="9"/>
        <v>85913</v>
      </c>
      <c r="AF21" s="25">
        <f t="shared" si="9"/>
        <v>22434</v>
      </c>
      <c r="AG21" s="25">
        <f t="shared" si="9"/>
        <v>22776</v>
      </c>
      <c r="AH21" s="24"/>
      <c r="AI21" s="24"/>
      <c r="AJ21" s="24"/>
    </row>
    <row r="22" spans="2:36" ht="15.75" customHeight="1" x14ac:dyDescent="0.2">
      <c r="B22" s="22" t="s">
        <v>68</v>
      </c>
      <c r="C22" s="8">
        <v>6302</v>
      </c>
      <c r="D22" s="8">
        <v>6663</v>
      </c>
      <c r="E22" s="8">
        <v>6299</v>
      </c>
      <c r="F22" s="8">
        <v>6094</v>
      </c>
      <c r="G22" s="8">
        <v>6999</v>
      </c>
      <c r="H22" s="8">
        <v>7913</v>
      </c>
      <c r="I22" s="8">
        <v>6072</v>
      </c>
      <c r="J22" s="8">
        <v>5023</v>
      </c>
      <c r="K22" s="8">
        <v>5004</v>
      </c>
      <c r="L22" s="8">
        <v>4841</v>
      </c>
      <c r="M22" s="8">
        <v>6171</v>
      </c>
      <c r="N22" s="8">
        <v>5172</v>
      </c>
      <c r="O22" s="8">
        <v>21188</v>
      </c>
      <c r="Q22" s="8">
        <v>5385</v>
      </c>
      <c r="R22" s="8">
        <v>5736</v>
      </c>
      <c r="S22" s="8">
        <v>5942</v>
      </c>
      <c r="T22" s="8">
        <v>5865</v>
      </c>
      <c r="U22" s="8">
        <v>22928</v>
      </c>
      <c r="V22" s="8">
        <v>6451</v>
      </c>
      <c r="W22" s="8">
        <v>5881</v>
      </c>
      <c r="X22" s="8">
        <v>5471</v>
      </c>
      <c r="Y22" s="8">
        <v>5817</v>
      </c>
      <c r="Z22" s="8">
        <v>23620</v>
      </c>
      <c r="AA22" s="8">
        <v>5404</v>
      </c>
      <c r="AB22" s="8">
        <v>5706</v>
      </c>
      <c r="AC22" s="23">
        <v>5379</v>
      </c>
      <c r="AD22" s="23">
        <v>5738</v>
      </c>
      <c r="AE22" s="23">
        <f>SUM(AA22:AD22)</f>
        <v>22227</v>
      </c>
      <c r="AF22" s="23">
        <v>6283</v>
      </c>
      <c r="AG22" s="23">
        <v>5455</v>
      </c>
      <c r="AH22" s="24"/>
      <c r="AI22" s="24"/>
      <c r="AJ22" s="24"/>
    </row>
    <row r="23" spans="2:36" ht="15.75" customHeight="1" x14ac:dyDescent="0.2">
      <c r="B23" s="22" t="s">
        <v>69</v>
      </c>
      <c r="C23" s="8">
        <v>12</v>
      </c>
      <c r="D23" s="8">
        <v>9</v>
      </c>
      <c r="E23" s="8">
        <v>7</v>
      </c>
      <c r="F23" s="8">
        <v>8</v>
      </c>
      <c r="G23" s="8">
        <v>0</v>
      </c>
      <c r="H23" s="8">
        <v>14</v>
      </c>
      <c r="I23" s="8">
        <v>26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24"/>
      <c r="AI23" s="24"/>
      <c r="AJ23" s="24"/>
    </row>
    <row r="24" spans="2:36" ht="15.75" customHeight="1" x14ac:dyDescent="0.2">
      <c r="B24" s="2" t="s">
        <v>77</v>
      </c>
      <c r="C24" s="25">
        <v>6314</v>
      </c>
      <c r="D24" s="25">
        <v>6672</v>
      </c>
      <c r="E24" s="25">
        <v>6306</v>
      </c>
      <c r="F24" s="25">
        <v>6102</v>
      </c>
      <c r="G24" s="25">
        <v>6999</v>
      </c>
      <c r="H24" s="25">
        <v>7927</v>
      </c>
      <c r="I24" s="25">
        <v>6098</v>
      </c>
      <c r="J24" s="25">
        <v>5023</v>
      </c>
      <c r="K24" s="25">
        <v>5004</v>
      </c>
      <c r="L24" s="25">
        <v>4841</v>
      </c>
      <c r="M24" s="25">
        <v>6171</v>
      </c>
      <c r="N24" s="25">
        <f>SUM(N22:N23)</f>
        <v>5172</v>
      </c>
      <c r="O24" s="25">
        <f>SUM(O22:O23)</f>
        <v>21188</v>
      </c>
      <c r="Q24" s="25">
        <f t="shared" ref="Q24:AG24" si="10">SUM(Q22:Q23)</f>
        <v>5385</v>
      </c>
      <c r="R24" s="25">
        <f t="shared" si="10"/>
        <v>5736</v>
      </c>
      <c r="S24" s="25">
        <f t="shared" si="10"/>
        <v>5942</v>
      </c>
      <c r="T24" s="25">
        <f t="shared" si="10"/>
        <v>5865</v>
      </c>
      <c r="U24" s="25">
        <f t="shared" si="10"/>
        <v>22928</v>
      </c>
      <c r="V24" s="25">
        <f t="shared" si="10"/>
        <v>6451</v>
      </c>
      <c r="W24" s="25">
        <f t="shared" si="10"/>
        <v>5881</v>
      </c>
      <c r="X24" s="25">
        <f t="shared" si="10"/>
        <v>5471</v>
      </c>
      <c r="Y24" s="25">
        <f t="shared" si="10"/>
        <v>5817</v>
      </c>
      <c r="Z24" s="25">
        <f t="shared" si="10"/>
        <v>23620</v>
      </c>
      <c r="AA24" s="25">
        <f t="shared" si="10"/>
        <v>5404</v>
      </c>
      <c r="AB24" s="25">
        <f t="shared" si="10"/>
        <v>5706</v>
      </c>
      <c r="AC24" s="25">
        <f t="shared" si="10"/>
        <v>5379</v>
      </c>
      <c r="AD24" s="25">
        <f t="shared" si="10"/>
        <v>5738</v>
      </c>
      <c r="AE24" s="25">
        <f t="shared" si="10"/>
        <v>22227</v>
      </c>
      <c r="AF24" s="25">
        <f t="shared" si="10"/>
        <v>6283</v>
      </c>
      <c r="AG24" s="25">
        <f t="shared" si="10"/>
        <v>5455</v>
      </c>
      <c r="AH24" s="24"/>
      <c r="AI24" s="24"/>
      <c r="AJ24" s="24"/>
    </row>
    <row r="25" spans="2:36" ht="15.75" customHeight="1" x14ac:dyDescent="0.2">
      <c r="B25" s="22" t="s">
        <v>78</v>
      </c>
      <c r="C25" s="8">
        <f t="shared" ref="C25:AG25" si="11">SUM(C6,C18,C19,C9,C12,C15,C22)</f>
        <v>72359</v>
      </c>
      <c r="D25" s="8">
        <f t="shared" si="11"/>
        <v>73307</v>
      </c>
      <c r="E25" s="8">
        <f t="shared" si="11"/>
        <v>73784</v>
      </c>
      <c r="F25" s="8">
        <f t="shared" si="11"/>
        <v>74591</v>
      </c>
      <c r="G25" s="8">
        <f t="shared" si="11"/>
        <v>81599</v>
      </c>
      <c r="H25" s="8">
        <f t="shared" si="11"/>
        <v>83673</v>
      </c>
      <c r="I25" s="8">
        <f t="shared" si="11"/>
        <v>81738</v>
      </c>
      <c r="J25" s="8">
        <f t="shared" si="11"/>
        <v>81804</v>
      </c>
      <c r="K25" s="8">
        <f t="shared" si="11"/>
        <v>82809</v>
      </c>
      <c r="L25" s="8">
        <f t="shared" si="11"/>
        <v>83536</v>
      </c>
      <c r="M25" s="8">
        <f t="shared" si="11"/>
        <v>85040</v>
      </c>
      <c r="N25" s="8">
        <f t="shared" si="11"/>
        <v>86439</v>
      </c>
      <c r="O25" s="8">
        <f t="shared" si="11"/>
        <v>337824</v>
      </c>
      <c r="P25" s="8"/>
      <c r="Q25" s="8">
        <f t="shared" si="11"/>
        <v>86253</v>
      </c>
      <c r="R25" s="8">
        <f t="shared" si="11"/>
        <v>86925</v>
      </c>
      <c r="S25" s="8">
        <f t="shared" si="11"/>
        <v>88734</v>
      </c>
      <c r="T25" s="8">
        <f t="shared" si="11"/>
        <v>92288</v>
      </c>
      <c r="U25" s="8">
        <f t="shared" si="11"/>
        <v>354200</v>
      </c>
      <c r="V25" s="8">
        <f t="shared" si="11"/>
        <v>93057</v>
      </c>
      <c r="W25" s="8">
        <f t="shared" si="11"/>
        <v>93508</v>
      </c>
      <c r="X25" s="8">
        <f t="shared" si="11"/>
        <v>97262</v>
      </c>
      <c r="Y25" s="8">
        <f t="shared" si="11"/>
        <v>99395</v>
      </c>
      <c r="Z25" s="8">
        <f t="shared" si="11"/>
        <v>383222</v>
      </c>
      <c r="AA25" s="8">
        <f t="shared" si="11"/>
        <v>97024</v>
      </c>
      <c r="AB25" s="8">
        <f t="shared" si="11"/>
        <v>95240</v>
      </c>
      <c r="AC25" s="8">
        <f t="shared" si="11"/>
        <v>94242</v>
      </c>
      <c r="AD25" s="8">
        <f t="shared" si="11"/>
        <v>96075</v>
      </c>
      <c r="AE25" s="8">
        <f t="shared" si="11"/>
        <v>382581</v>
      </c>
      <c r="AF25" s="8">
        <f t="shared" si="11"/>
        <v>98406</v>
      </c>
      <c r="AG25" s="8">
        <f t="shared" si="11"/>
        <v>100245</v>
      </c>
      <c r="AH25" s="24"/>
      <c r="AI25" s="24"/>
      <c r="AJ25" s="24"/>
    </row>
    <row r="26" spans="2:36" ht="15.75" customHeight="1" x14ac:dyDescent="0.2">
      <c r="B26" s="22" t="s">
        <v>79</v>
      </c>
      <c r="C26" s="9">
        <f t="shared" ref="C26:AG26" si="12">SUM(C7,C10,C13,C16,C23,C20)</f>
        <v>65976</v>
      </c>
      <c r="D26" s="9">
        <f t="shared" si="12"/>
        <v>66369</v>
      </c>
      <c r="E26" s="9">
        <f t="shared" si="12"/>
        <v>67774</v>
      </c>
      <c r="F26" s="9">
        <f t="shared" si="12"/>
        <v>68808</v>
      </c>
      <c r="G26" s="9">
        <f t="shared" si="12"/>
        <v>87904</v>
      </c>
      <c r="H26" s="9">
        <f t="shared" si="12"/>
        <v>87342</v>
      </c>
      <c r="I26" s="9">
        <f t="shared" si="12"/>
        <v>83515</v>
      </c>
      <c r="J26" s="9">
        <f t="shared" si="12"/>
        <v>96833</v>
      </c>
      <c r="K26" s="9">
        <f t="shared" si="12"/>
        <v>103983</v>
      </c>
      <c r="L26" s="9">
        <f t="shared" si="12"/>
        <v>106949</v>
      </c>
      <c r="M26" s="9">
        <f t="shared" si="12"/>
        <v>115941</v>
      </c>
      <c r="N26" s="9">
        <f t="shared" si="12"/>
        <v>110869</v>
      </c>
      <c r="O26" s="9">
        <f t="shared" si="12"/>
        <v>437742</v>
      </c>
      <c r="P26" s="9"/>
      <c r="Q26" s="9">
        <f t="shared" si="12"/>
        <v>148353</v>
      </c>
      <c r="R26" s="9">
        <f t="shared" si="12"/>
        <v>125182</v>
      </c>
      <c r="S26" s="9">
        <f t="shared" si="12"/>
        <v>124136</v>
      </c>
      <c r="T26" s="9">
        <f t="shared" si="12"/>
        <v>140788</v>
      </c>
      <c r="U26" s="9">
        <f t="shared" si="12"/>
        <v>538459</v>
      </c>
      <c r="V26" s="9">
        <f t="shared" si="12"/>
        <v>180342</v>
      </c>
      <c r="W26" s="9">
        <f t="shared" si="12"/>
        <v>167332</v>
      </c>
      <c r="X26" s="9">
        <f t="shared" si="12"/>
        <v>168063</v>
      </c>
      <c r="Y26" s="9">
        <f t="shared" si="12"/>
        <v>177488</v>
      </c>
      <c r="Z26" s="9">
        <f t="shared" si="12"/>
        <v>693225</v>
      </c>
      <c r="AA26" s="9">
        <f t="shared" si="12"/>
        <v>214462</v>
      </c>
      <c r="AB26" s="9">
        <f t="shared" si="12"/>
        <v>201898</v>
      </c>
      <c r="AC26" s="9">
        <f t="shared" si="12"/>
        <v>192873</v>
      </c>
      <c r="AD26" s="9">
        <f t="shared" si="12"/>
        <v>196967</v>
      </c>
      <c r="AE26" s="9">
        <f t="shared" si="12"/>
        <v>806200</v>
      </c>
      <c r="AF26" s="9">
        <f t="shared" si="12"/>
        <v>230843</v>
      </c>
      <c r="AG26" s="9">
        <f t="shared" si="12"/>
        <v>210368</v>
      </c>
      <c r="AH26" s="24"/>
      <c r="AI26" s="24"/>
      <c r="AJ26" s="24"/>
    </row>
    <row r="27" spans="2:36" ht="15.75" customHeight="1" x14ac:dyDescent="0.2">
      <c r="B27" s="4" t="s">
        <v>80</v>
      </c>
      <c r="C27" s="26">
        <f t="shared" ref="C27:O27" si="13">SUM(C25:C26)</f>
        <v>138335</v>
      </c>
      <c r="D27" s="26">
        <f t="shared" si="13"/>
        <v>139676</v>
      </c>
      <c r="E27" s="26">
        <f t="shared" si="13"/>
        <v>141558</v>
      </c>
      <c r="F27" s="26">
        <f t="shared" si="13"/>
        <v>143399</v>
      </c>
      <c r="G27" s="26">
        <f t="shared" si="13"/>
        <v>169503</v>
      </c>
      <c r="H27" s="26">
        <f t="shared" si="13"/>
        <v>171015</v>
      </c>
      <c r="I27" s="26">
        <f t="shared" si="13"/>
        <v>165253</v>
      </c>
      <c r="J27" s="26">
        <f t="shared" si="13"/>
        <v>178637</v>
      </c>
      <c r="K27" s="26">
        <f t="shared" si="13"/>
        <v>186792</v>
      </c>
      <c r="L27" s="26">
        <f t="shared" si="13"/>
        <v>190485</v>
      </c>
      <c r="M27" s="26">
        <f t="shared" si="13"/>
        <v>200981</v>
      </c>
      <c r="N27" s="26">
        <f t="shared" si="13"/>
        <v>197308</v>
      </c>
      <c r="O27" s="26">
        <f t="shared" si="13"/>
        <v>775566</v>
      </c>
      <c r="P27" s="34"/>
      <c r="Q27" s="26">
        <f t="shared" ref="Q27:AG27" si="14">SUM(Q25:Q26)</f>
        <v>234606</v>
      </c>
      <c r="R27" s="26">
        <f t="shared" si="14"/>
        <v>212107</v>
      </c>
      <c r="S27" s="26">
        <f t="shared" si="14"/>
        <v>212870</v>
      </c>
      <c r="T27" s="26">
        <f t="shared" si="14"/>
        <v>233076</v>
      </c>
      <c r="U27" s="26">
        <f t="shared" si="14"/>
        <v>892659</v>
      </c>
      <c r="V27" s="26">
        <f t="shared" si="14"/>
        <v>273399</v>
      </c>
      <c r="W27" s="26">
        <f t="shared" si="14"/>
        <v>260840</v>
      </c>
      <c r="X27" s="26">
        <f t="shared" si="14"/>
        <v>265325</v>
      </c>
      <c r="Y27" s="26">
        <f t="shared" si="14"/>
        <v>276883</v>
      </c>
      <c r="Z27" s="26">
        <f t="shared" si="14"/>
        <v>1076447</v>
      </c>
      <c r="AA27" s="26">
        <f t="shared" si="14"/>
        <v>311486</v>
      </c>
      <c r="AB27" s="26">
        <f t="shared" si="14"/>
        <v>297138</v>
      </c>
      <c r="AC27" s="26">
        <f t="shared" si="14"/>
        <v>287115</v>
      </c>
      <c r="AD27" s="26">
        <f t="shared" si="14"/>
        <v>293042</v>
      </c>
      <c r="AE27" s="26">
        <f t="shared" si="14"/>
        <v>1188781</v>
      </c>
      <c r="AF27" s="26">
        <f t="shared" si="14"/>
        <v>329249</v>
      </c>
      <c r="AG27" s="26">
        <f t="shared" si="14"/>
        <v>310613</v>
      </c>
      <c r="AH27" s="24"/>
      <c r="AI27" s="24"/>
    </row>
    <row r="28" spans="2:36" ht="15" customHeight="1" x14ac:dyDescent="0.2">
      <c r="AH28" s="24"/>
      <c r="AI28" s="24"/>
    </row>
    <row r="29" spans="2:36" ht="15" customHeight="1" x14ac:dyDescent="0.2">
      <c r="AH29" s="24"/>
      <c r="AI29" s="24"/>
    </row>
    <row r="30" spans="2:36" ht="15.75" customHeight="1" x14ac:dyDescent="0.2">
      <c r="B30" s="4" t="s">
        <v>39</v>
      </c>
      <c r="AH30" s="24"/>
      <c r="AI30" s="24"/>
    </row>
    <row r="31" spans="2:36" ht="15.75" customHeight="1" x14ac:dyDescent="0.2">
      <c r="B31" s="5" t="s">
        <v>81</v>
      </c>
      <c r="C31" s="8">
        <v>58796</v>
      </c>
      <c r="D31" s="8">
        <v>65032</v>
      </c>
      <c r="E31" s="8">
        <v>61899</v>
      </c>
      <c r="F31" s="8">
        <v>63236</v>
      </c>
      <c r="G31" s="8">
        <v>71570</v>
      </c>
      <c r="H31" s="8">
        <v>68407</v>
      </c>
      <c r="I31" s="8">
        <v>69076</v>
      </c>
      <c r="J31" s="8">
        <v>80436</v>
      </c>
      <c r="K31" s="8">
        <v>77273</v>
      </c>
      <c r="L31" s="8">
        <v>75592</v>
      </c>
      <c r="M31" s="8">
        <v>77649</v>
      </c>
      <c r="N31" s="8">
        <v>73845</v>
      </c>
      <c r="O31" s="8">
        <v>304359</v>
      </c>
      <c r="Q31" s="8">
        <v>87023</v>
      </c>
      <c r="R31" s="8">
        <v>83871</v>
      </c>
      <c r="S31" s="8">
        <v>82151</v>
      </c>
      <c r="T31" s="8">
        <v>83588</v>
      </c>
      <c r="U31" s="8">
        <v>336633</v>
      </c>
      <c r="V31" s="8">
        <v>97239</v>
      </c>
      <c r="W31" s="8">
        <v>95646</v>
      </c>
      <c r="X31" s="8">
        <v>95681</v>
      </c>
      <c r="Y31" s="8">
        <v>101825</v>
      </c>
      <c r="Z31" s="8">
        <v>390391</v>
      </c>
      <c r="AA31" s="8">
        <v>114122</v>
      </c>
      <c r="AB31" s="8">
        <v>102595</v>
      </c>
      <c r="AC31" s="8">
        <v>100045</v>
      </c>
      <c r="AD31" s="8">
        <v>95250</v>
      </c>
      <c r="AE31" s="8">
        <f t="shared" ref="AE31:AE36" si="15">SUM(AA31:AD31)</f>
        <v>412012</v>
      </c>
      <c r="AF31" s="8">
        <v>113643</v>
      </c>
      <c r="AG31" s="8">
        <v>103339</v>
      </c>
      <c r="AH31" s="24"/>
      <c r="AI31" s="24"/>
      <c r="AJ31" s="24"/>
    </row>
    <row r="32" spans="2:36" ht="15.75" customHeight="1" x14ac:dyDescent="0.2">
      <c r="B32" s="5" t="s">
        <v>41</v>
      </c>
      <c r="C32" s="8">
        <v>9439</v>
      </c>
      <c r="D32" s="8">
        <v>9109</v>
      </c>
      <c r="E32" s="8">
        <v>9427</v>
      </c>
      <c r="F32" s="8">
        <v>9404</v>
      </c>
      <c r="G32" s="8">
        <v>9762</v>
      </c>
      <c r="H32" s="8">
        <v>9621</v>
      </c>
      <c r="I32" s="8">
        <v>9849</v>
      </c>
      <c r="J32" s="8">
        <v>10607</v>
      </c>
      <c r="K32" s="8">
        <v>10294</v>
      </c>
      <c r="L32" s="8">
        <v>10159</v>
      </c>
      <c r="M32" s="8">
        <v>10353</v>
      </c>
      <c r="N32" s="8">
        <v>10959</v>
      </c>
      <c r="O32" s="8">
        <v>41765</v>
      </c>
      <c r="Q32" s="8">
        <v>10903</v>
      </c>
      <c r="R32" s="8">
        <v>10788</v>
      </c>
      <c r="S32" s="8">
        <v>10898</v>
      </c>
      <c r="T32" s="8">
        <v>11013</v>
      </c>
      <c r="U32" s="8">
        <v>43602</v>
      </c>
      <c r="V32" s="8">
        <v>11363</v>
      </c>
      <c r="W32" s="8">
        <v>11627</v>
      </c>
      <c r="X32" s="8">
        <v>11867</v>
      </c>
      <c r="Y32" s="8">
        <v>11871</v>
      </c>
      <c r="Z32" s="8">
        <v>46728</v>
      </c>
      <c r="AA32" s="8">
        <v>12681</v>
      </c>
      <c r="AB32" s="8">
        <v>13009</v>
      </c>
      <c r="AC32" s="8">
        <v>13220</v>
      </c>
      <c r="AD32" s="8">
        <v>13310</v>
      </c>
      <c r="AE32" s="8">
        <f t="shared" si="15"/>
        <v>52220</v>
      </c>
      <c r="AF32" s="8">
        <v>13787</v>
      </c>
      <c r="AG32" s="8">
        <v>14258</v>
      </c>
      <c r="AH32" s="24"/>
      <c r="AI32" s="24"/>
      <c r="AJ32" s="24"/>
    </row>
    <row r="33" spans="2:36" ht="15.75" customHeight="1" x14ac:dyDescent="0.2">
      <c r="B33" s="5" t="s">
        <v>42</v>
      </c>
      <c r="C33" s="8">
        <v>6960</v>
      </c>
      <c r="D33" s="8">
        <v>7334</v>
      </c>
      <c r="E33" s="8">
        <v>8096</v>
      </c>
      <c r="F33" s="8">
        <v>7623</v>
      </c>
      <c r="G33" s="8">
        <v>8463</v>
      </c>
      <c r="H33" s="8">
        <v>9023</v>
      </c>
      <c r="I33" s="8">
        <v>9112</v>
      </c>
      <c r="J33" s="8">
        <v>9907</v>
      </c>
      <c r="K33" s="8">
        <v>10040</v>
      </c>
      <c r="L33" s="8">
        <v>9519</v>
      </c>
      <c r="M33" s="8">
        <v>9527</v>
      </c>
      <c r="N33" s="8">
        <v>10199</v>
      </c>
      <c r="O33" s="8">
        <v>39285</v>
      </c>
      <c r="Q33" s="8">
        <v>10318</v>
      </c>
      <c r="R33" s="8">
        <v>12042</v>
      </c>
      <c r="S33" s="8">
        <v>12037</v>
      </c>
      <c r="T33" s="8">
        <v>13103</v>
      </c>
      <c r="U33" s="8">
        <v>47500</v>
      </c>
      <c r="V33" s="8">
        <v>13544</v>
      </c>
      <c r="W33" s="8">
        <v>13957</v>
      </c>
      <c r="X33" s="8">
        <v>14747</v>
      </c>
      <c r="Y33" s="8">
        <v>13941</v>
      </c>
      <c r="Z33" s="8">
        <v>56189</v>
      </c>
      <c r="AA33" s="8">
        <v>15776</v>
      </c>
      <c r="AB33" s="8">
        <v>16034</v>
      </c>
      <c r="AC33" s="8">
        <v>16816</v>
      </c>
      <c r="AD33" s="8">
        <v>17231</v>
      </c>
      <c r="AE33" s="8">
        <f t="shared" si="15"/>
        <v>65857</v>
      </c>
      <c r="AF33" s="8">
        <v>17567</v>
      </c>
      <c r="AG33" s="8">
        <v>18701</v>
      </c>
      <c r="AH33" s="24"/>
      <c r="AI33" s="24"/>
      <c r="AJ33" s="24"/>
    </row>
    <row r="34" spans="2:36" ht="15.75" customHeight="1" x14ac:dyDescent="0.2">
      <c r="B34" s="5" t="s">
        <v>43</v>
      </c>
      <c r="C34" s="8">
        <v>7941</v>
      </c>
      <c r="D34" s="8">
        <v>7566</v>
      </c>
      <c r="E34" s="8">
        <v>9323</v>
      </c>
      <c r="F34" s="8">
        <v>10185</v>
      </c>
      <c r="G34" s="8">
        <v>7529</v>
      </c>
      <c r="H34" s="8">
        <v>7963</v>
      </c>
      <c r="I34" s="8">
        <v>9445</v>
      </c>
      <c r="J34" s="8">
        <v>11484</v>
      </c>
      <c r="K34" s="8">
        <v>8522</v>
      </c>
      <c r="L34" s="8">
        <v>8090</v>
      </c>
      <c r="M34" s="8">
        <v>9444</v>
      </c>
      <c r="N34" s="8">
        <v>9989</v>
      </c>
      <c r="O34" s="8">
        <v>36045</v>
      </c>
      <c r="Q34" s="8">
        <v>6978</v>
      </c>
      <c r="R34" s="8">
        <v>4767</v>
      </c>
      <c r="S34" s="8">
        <v>6938</v>
      </c>
      <c r="T34" s="8">
        <v>9860</v>
      </c>
      <c r="U34" s="8">
        <v>28543</v>
      </c>
      <c r="V34" s="8">
        <v>8812</v>
      </c>
      <c r="W34" s="8">
        <v>8319</v>
      </c>
      <c r="X34" s="8">
        <v>9420</v>
      </c>
      <c r="Y34" s="8">
        <v>10304</v>
      </c>
      <c r="Z34" s="8">
        <v>36855</v>
      </c>
      <c r="AA34" s="8">
        <v>9581</v>
      </c>
      <c r="AB34" s="8">
        <v>10667</v>
      </c>
      <c r="AC34" s="8">
        <v>10864</v>
      </c>
      <c r="AD34" s="8">
        <v>11040</v>
      </c>
      <c r="AE34" s="8">
        <f t="shared" si="15"/>
        <v>42152</v>
      </c>
      <c r="AF34" s="8">
        <v>11122</v>
      </c>
      <c r="AG34" s="8">
        <v>11966</v>
      </c>
      <c r="AH34" s="24"/>
      <c r="AI34" s="24"/>
      <c r="AJ34" s="24"/>
    </row>
    <row r="35" spans="2:36" ht="15.75" customHeight="1" x14ac:dyDescent="0.2">
      <c r="B35" s="5" t="s">
        <v>44</v>
      </c>
      <c r="C35" s="8">
        <v>3514</v>
      </c>
      <c r="D35" s="8">
        <v>5259</v>
      </c>
      <c r="E35" s="8">
        <v>4489</v>
      </c>
      <c r="F35" s="8">
        <v>6089</v>
      </c>
      <c r="G35" s="8">
        <v>5538</v>
      </c>
      <c r="H35" s="8">
        <v>7276</v>
      </c>
      <c r="I35" s="8">
        <v>7546</v>
      </c>
      <c r="J35" s="8">
        <v>8194</v>
      </c>
      <c r="K35" s="8">
        <v>6971</v>
      </c>
      <c r="L35" s="8">
        <v>6738</v>
      </c>
      <c r="M35" s="8">
        <v>7272</v>
      </c>
      <c r="N35" s="8">
        <v>7048</v>
      </c>
      <c r="O35" s="8">
        <v>28029</v>
      </c>
      <c r="Q35" s="8">
        <v>6911</v>
      </c>
      <c r="R35" s="8">
        <v>6609</v>
      </c>
      <c r="S35" s="8">
        <v>7388</v>
      </c>
      <c r="T35" s="8">
        <v>7967</v>
      </c>
      <c r="U35" s="8">
        <v>28875</v>
      </c>
      <c r="V35" s="8">
        <v>7967</v>
      </c>
      <c r="W35" s="8">
        <v>7402</v>
      </c>
      <c r="X35" s="8">
        <v>8798</v>
      </c>
      <c r="Y35" s="8">
        <v>7301</v>
      </c>
      <c r="Z35" s="8">
        <v>31468</v>
      </c>
      <c r="AA35" s="8">
        <v>7875</v>
      </c>
      <c r="AB35" s="8">
        <v>8560</v>
      </c>
      <c r="AC35" s="8">
        <v>9357</v>
      </c>
      <c r="AD35" s="8">
        <v>10903</v>
      </c>
      <c r="AE35" s="8">
        <f t="shared" si="15"/>
        <v>36695</v>
      </c>
      <c r="AF35" s="8">
        <v>10591</v>
      </c>
      <c r="AG35" s="8">
        <v>9524</v>
      </c>
      <c r="AH35" s="24"/>
      <c r="AI35" s="24"/>
      <c r="AJ35" s="24"/>
    </row>
    <row r="36" spans="2:36" ht="15.75" customHeight="1" x14ac:dyDescent="0.2">
      <c r="B36" s="5" t="s">
        <v>45</v>
      </c>
      <c r="C36" s="9">
        <v>3764</v>
      </c>
      <c r="D36" s="9">
        <v>3909</v>
      </c>
      <c r="E36" s="9">
        <v>3649</v>
      </c>
      <c r="F36" s="9">
        <v>3119</v>
      </c>
      <c r="G36" s="9">
        <v>3722</v>
      </c>
      <c r="H36" s="9">
        <v>3519</v>
      </c>
      <c r="I36" s="9">
        <v>3491</v>
      </c>
      <c r="J36" s="9">
        <v>3308</v>
      </c>
      <c r="K36" s="9">
        <v>3639</v>
      </c>
      <c r="L36" s="9">
        <v>3621</v>
      </c>
      <c r="M36" s="9">
        <v>3640</v>
      </c>
      <c r="N36" s="9">
        <v>3786</v>
      </c>
      <c r="O36" s="9">
        <v>14686</v>
      </c>
      <c r="Q36" s="9">
        <v>3726</v>
      </c>
      <c r="R36" s="9">
        <v>3509</v>
      </c>
      <c r="S36" s="9">
        <v>3443</v>
      </c>
      <c r="T36" s="9">
        <v>3982</v>
      </c>
      <c r="U36" s="9">
        <v>14660</v>
      </c>
      <c r="V36" s="9">
        <v>3753</v>
      </c>
      <c r="W36" s="9">
        <v>3618</v>
      </c>
      <c r="X36" s="9">
        <v>3733</v>
      </c>
      <c r="Y36" s="9">
        <v>3424</v>
      </c>
      <c r="Z36" s="9">
        <v>14528</v>
      </c>
      <c r="AA36" s="9">
        <v>3497</v>
      </c>
      <c r="AB36" s="9">
        <v>3661</v>
      </c>
      <c r="AC36" s="9">
        <v>3699</v>
      </c>
      <c r="AD36" s="9">
        <v>3869</v>
      </c>
      <c r="AE36" s="9">
        <f t="shared" si="15"/>
        <v>14726</v>
      </c>
      <c r="AF36" s="9">
        <v>4123</v>
      </c>
      <c r="AG36" s="9">
        <v>4028</v>
      </c>
      <c r="AH36" s="24"/>
      <c r="AI36" s="24"/>
      <c r="AJ36" s="24"/>
    </row>
    <row r="37" spans="2:36" ht="15.75" customHeight="1" x14ac:dyDescent="0.2">
      <c r="B37" s="4" t="s">
        <v>82</v>
      </c>
      <c r="C37" s="10">
        <f t="shared" ref="C37:O37" si="16">SUM(C31:C36)</f>
        <v>90414</v>
      </c>
      <c r="D37" s="10">
        <f t="shared" si="16"/>
        <v>98209</v>
      </c>
      <c r="E37" s="10">
        <f t="shared" si="16"/>
        <v>96883</v>
      </c>
      <c r="F37" s="10">
        <f t="shared" si="16"/>
        <v>99656</v>
      </c>
      <c r="G37" s="10">
        <f t="shared" si="16"/>
        <v>106584</v>
      </c>
      <c r="H37" s="10">
        <f t="shared" si="16"/>
        <v>105809</v>
      </c>
      <c r="I37" s="10">
        <f t="shared" si="16"/>
        <v>108519</v>
      </c>
      <c r="J37" s="10">
        <f t="shared" si="16"/>
        <v>123936</v>
      </c>
      <c r="K37" s="10">
        <f t="shared" si="16"/>
        <v>116739</v>
      </c>
      <c r="L37" s="10">
        <f t="shared" si="16"/>
        <v>113719</v>
      </c>
      <c r="M37" s="10">
        <f t="shared" si="16"/>
        <v>117885</v>
      </c>
      <c r="N37" s="10">
        <f t="shared" si="16"/>
        <v>115826</v>
      </c>
      <c r="O37" s="10">
        <f t="shared" si="16"/>
        <v>464169</v>
      </c>
      <c r="P37" s="35"/>
      <c r="Q37" s="10">
        <f t="shared" ref="Q37:AG37" si="17">SUM(Q31:Q36)</f>
        <v>125859</v>
      </c>
      <c r="R37" s="10">
        <f t="shared" si="17"/>
        <v>121586</v>
      </c>
      <c r="S37" s="10">
        <f t="shared" si="17"/>
        <v>122855</v>
      </c>
      <c r="T37" s="10">
        <f t="shared" si="17"/>
        <v>129513</v>
      </c>
      <c r="U37" s="10">
        <f t="shared" si="17"/>
        <v>499813</v>
      </c>
      <c r="V37" s="10">
        <f t="shared" si="17"/>
        <v>142678</v>
      </c>
      <c r="W37" s="10">
        <f t="shared" si="17"/>
        <v>140569</v>
      </c>
      <c r="X37" s="10">
        <f t="shared" si="17"/>
        <v>144246</v>
      </c>
      <c r="Y37" s="10">
        <f t="shared" si="17"/>
        <v>148666</v>
      </c>
      <c r="Z37" s="10">
        <f t="shared" si="17"/>
        <v>576159</v>
      </c>
      <c r="AA37" s="10">
        <f t="shared" si="17"/>
        <v>163532</v>
      </c>
      <c r="AB37" s="10">
        <f t="shared" si="17"/>
        <v>154526</v>
      </c>
      <c r="AC37" s="10">
        <f t="shared" si="17"/>
        <v>154001</v>
      </c>
      <c r="AD37" s="10">
        <f t="shared" si="17"/>
        <v>151603</v>
      </c>
      <c r="AE37" s="10">
        <f t="shared" si="17"/>
        <v>623662</v>
      </c>
      <c r="AF37" s="10">
        <f t="shared" si="17"/>
        <v>170833</v>
      </c>
      <c r="AG37" s="10">
        <f t="shared" si="17"/>
        <v>161816</v>
      </c>
      <c r="AH37" s="24"/>
      <c r="AI37" s="24"/>
      <c r="AJ37" s="24"/>
    </row>
    <row r="38" spans="2:36" ht="15.75" customHeight="1" x14ac:dyDescent="0.2">
      <c r="B38" s="4" t="s">
        <v>83</v>
      </c>
      <c r="C38" s="10">
        <f t="shared" ref="C38:O38" si="18">+C27-C37</f>
        <v>47921</v>
      </c>
      <c r="D38" s="10">
        <f t="shared" si="18"/>
        <v>41467</v>
      </c>
      <c r="E38" s="10">
        <f t="shared" si="18"/>
        <v>44675</v>
      </c>
      <c r="F38" s="10">
        <f t="shared" si="18"/>
        <v>43743</v>
      </c>
      <c r="G38" s="10">
        <f t="shared" si="18"/>
        <v>62919</v>
      </c>
      <c r="H38" s="10">
        <f t="shared" si="18"/>
        <v>65206</v>
      </c>
      <c r="I38" s="10">
        <f t="shared" si="18"/>
        <v>56734</v>
      </c>
      <c r="J38" s="10">
        <f t="shared" si="18"/>
        <v>54701</v>
      </c>
      <c r="K38" s="10">
        <f t="shared" si="18"/>
        <v>70053</v>
      </c>
      <c r="L38" s="10">
        <f t="shared" si="18"/>
        <v>76766</v>
      </c>
      <c r="M38" s="10">
        <f t="shared" si="18"/>
        <v>83096</v>
      </c>
      <c r="N38" s="10">
        <f t="shared" si="18"/>
        <v>81482</v>
      </c>
      <c r="O38" s="10">
        <f t="shared" si="18"/>
        <v>311397</v>
      </c>
      <c r="P38" s="35"/>
      <c r="Q38" s="10">
        <f t="shared" ref="Q38:AG38" si="19">+Q27-Q37</f>
        <v>108747</v>
      </c>
      <c r="R38" s="10">
        <f t="shared" si="19"/>
        <v>90521</v>
      </c>
      <c r="S38" s="10">
        <f t="shared" si="19"/>
        <v>90015</v>
      </c>
      <c r="T38" s="10">
        <f t="shared" si="19"/>
        <v>103563</v>
      </c>
      <c r="U38" s="10">
        <f t="shared" si="19"/>
        <v>392846</v>
      </c>
      <c r="V38" s="10">
        <f t="shared" si="19"/>
        <v>130721</v>
      </c>
      <c r="W38" s="10">
        <f t="shared" si="19"/>
        <v>120271</v>
      </c>
      <c r="X38" s="10">
        <f t="shared" si="19"/>
        <v>121079</v>
      </c>
      <c r="Y38" s="10">
        <f t="shared" si="19"/>
        <v>128217</v>
      </c>
      <c r="Z38" s="10">
        <f t="shared" si="19"/>
        <v>500288</v>
      </c>
      <c r="AA38" s="10">
        <f t="shared" si="19"/>
        <v>147954</v>
      </c>
      <c r="AB38" s="10">
        <f t="shared" si="19"/>
        <v>142612</v>
      </c>
      <c r="AC38" s="10">
        <f t="shared" si="19"/>
        <v>133114</v>
      </c>
      <c r="AD38" s="10">
        <f t="shared" si="19"/>
        <v>141439</v>
      </c>
      <c r="AE38" s="10">
        <f t="shared" si="19"/>
        <v>565119</v>
      </c>
      <c r="AF38" s="10">
        <f t="shared" si="19"/>
        <v>158416</v>
      </c>
      <c r="AG38" s="10">
        <f t="shared" si="19"/>
        <v>148797</v>
      </c>
      <c r="AH38" s="24"/>
      <c r="AI38" s="24"/>
      <c r="AJ38" s="24"/>
    </row>
    <row r="39" spans="2:36" ht="15.75" customHeight="1" x14ac:dyDescent="0.2">
      <c r="B39" s="5" t="s">
        <v>49</v>
      </c>
      <c r="C39" s="10">
        <v>-118</v>
      </c>
      <c r="D39" s="10">
        <v>187</v>
      </c>
      <c r="E39" s="10">
        <v>359</v>
      </c>
      <c r="F39" s="10">
        <v>256</v>
      </c>
      <c r="G39" s="10">
        <v>471</v>
      </c>
      <c r="H39" s="10">
        <v>582</v>
      </c>
      <c r="I39" s="10">
        <v>673</v>
      </c>
      <c r="J39" s="10">
        <v>787</v>
      </c>
      <c r="K39" s="10">
        <v>858</v>
      </c>
      <c r="L39" s="10">
        <v>175</v>
      </c>
      <c r="M39" s="10">
        <v>636</v>
      </c>
      <c r="N39" s="10">
        <v>704</v>
      </c>
      <c r="O39" s="10">
        <v>2373</v>
      </c>
      <c r="P39" s="35"/>
      <c r="Q39" s="10">
        <v>699</v>
      </c>
      <c r="R39" s="10">
        <v>-286</v>
      </c>
      <c r="S39" s="10">
        <v>-349</v>
      </c>
      <c r="T39" s="10">
        <v>-380</v>
      </c>
      <c r="U39" s="10">
        <v>-316</v>
      </c>
      <c r="V39" s="10">
        <v>-493</v>
      </c>
      <c r="W39" s="10">
        <v>-325</v>
      </c>
      <c r="X39" s="10">
        <v>-361</v>
      </c>
      <c r="Y39" s="10">
        <v>-411</v>
      </c>
      <c r="Z39" s="10">
        <v>-1590</v>
      </c>
      <c r="AA39" s="10">
        <v>-447</v>
      </c>
      <c r="AB39" s="10">
        <v>541</v>
      </c>
      <c r="AC39" s="10">
        <v>3413</v>
      </c>
      <c r="AD39" s="10">
        <v>8400</v>
      </c>
      <c r="AE39" s="10">
        <f>SUM(AA39:AD39)</f>
        <v>11907</v>
      </c>
      <c r="AF39" s="10">
        <v>12491</v>
      </c>
      <c r="AG39" s="10">
        <v>15109</v>
      </c>
      <c r="AH39" s="24"/>
      <c r="AI39" s="24"/>
      <c r="AJ39" s="24"/>
    </row>
    <row r="40" spans="2:36" ht="15.75" customHeight="1" x14ac:dyDescent="0.2">
      <c r="B40" s="4" t="s">
        <v>84</v>
      </c>
      <c r="C40" s="10">
        <f t="shared" ref="C40:O40" si="20">+C38+C39</f>
        <v>47803</v>
      </c>
      <c r="D40" s="10">
        <f t="shared" si="20"/>
        <v>41654</v>
      </c>
      <c r="E40" s="10">
        <f t="shared" si="20"/>
        <v>45034</v>
      </c>
      <c r="F40" s="10">
        <f t="shared" si="20"/>
        <v>43999</v>
      </c>
      <c r="G40" s="10">
        <f t="shared" si="20"/>
        <v>63390</v>
      </c>
      <c r="H40" s="10">
        <f t="shared" si="20"/>
        <v>65788</v>
      </c>
      <c r="I40" s="10">
        <f t="shared" si="20"/>
        <v>57407</v>
      </c>
      <c r="J40" s="10">
        <f t="shared" si="20"/>
        <v>55488</v>
      </c>
      <c r="K40" s="10">
        <f t="shared" si="20"/>
        <v>70911</v>
      </c>
      <c r="L40" s="10">
        <f t="shared" si="20"/>
        <v>76941</v>
      </c>
      <c r="M40" s="10">
        <f t="shared" si="20"/>
        <v>83732</v>
      </c>
      <c r="N40" s="10">
        <f t="shared" si="20"/>
        <v>82186</v>
      </c>
      <c r="O40" s="10">
        <f t="shared" si="20"/>
        <v>313770</v>
      </c>
      <c r="P40" s="35"/>
      <c r="Q40" s="10">
        <f t="shared" ref="Q40:AG40" si="21">+Q38+Q39</f>
        <v>109446</v>
      </c>
      <c r="R40" s="10">
        <f t="shared" si="21"/>
        <v>90235</v>
      </c>
      <c r="S40" s="10">
        <f t="shared" si="21"/>
        <v>89666</v>
      </c>
      <c r="T40" s="10">
        <f t="shared" si="21"/>
        <v>103183</v>
      </c>
      <c r="U40" s="10">
        <f t="shared" si="21"/>
        <v>392530</v>
      </c>
      <c r="V40" s="10">
        <f t="shared" si="21"/>
        <v>130228</v>
      </c>
      <c r="W40" s="10">
        <f t="shared" si="21"/>
        <v>119946</v>
      </c>
      <c r="X40" s="10">
        <f t="shared" si="21"/>
        <v>120718</v>
      </c>
      <c r="Y40" s="10">
        <f t="shared" si="21"/>
        <v>127806</v>
      </c>
      <c r="Z40" s="10">
        <f t="shared" si="21"/>
        <v>498698</v>
      </c>
      <c r="AA40" s="10">
        <f t="shared" si="21"/>
        <v>147507</v>
      </c>
      <c r="AB40" s="10">
        <f t="shared" si="21"/>
        <v>143153</v>
      </c>
      <c r="AC40" s="10">
        <f t="shared" si="21"/>
        <v>136527</v>
      </c>
      <c r="AD40" s="10">
        <f t="shared" si="21"/>
        <v>149839</v>
      </c>
      <c r="AE40" s="10">
        <f t="shared" si="21"/>
        <v>577026</v>
      </c>
      <c r="AF40" s="10">
        <f t="shared" si="21"/>
        <v>170907</v>
      </c>
      <c r="AG40" s="10">
        <f t="shared" si="21"/>
        <v>163906</v>
      </c>
      <c r="AH40" s="24"/>
      <c r="AI40" s="24"/>
      <c r="AJ40" s="24"/>
    </row>
    <row r="41" spans="2:36" ht="15.75" customHeight="1" x14ac:dyDescent="0.2">
      <c r="B41" s="5" t="s">
        <v>85</v>
      </c>
      <c r="C41" s="10">
        <v>-12619</v>
      </c>
      <c r="D41" s="10">
        <v>-10997</v>
      </c>
      <c r="E41" s="10">
        <v>-11889</v>
      </c>
      <c r="F41" s="10">
        <v>-11616</v>
      </c>
      <c r="G41" s="10">
        <v>-16735</v>
      </c>
      <c r="H41" s="10">
        <v>-17368</v>
      </c>
      <c r="I41" s="10">
        <v>-15155</v>
      </c>
      <c r="J41" s="10">
        <v>-14649</v>
      </c>
      <c r="K41" s="10">
        <v>-18721</v>
      </c>
      <c r="L41" s="10">
        <v>-20312</v>
      </c>
      <c r="M41" s="10">
        <v>-22105</v>
      </c>
      <c r="N41" s="10">
        <v>-21697</v>
      </c>
      <c r="O41" s="10">
        <v>-82835</v>
      </c>
      <c r="P41" s="35"/>
      <c r="Q41" s="10">
        <v>-24078</v>
      </c>
      <c r="R41" s="10">
        <v>-19852</v>
      </c>
      <c r="S41" s="10">
        <v>-19727</v>
      </c>
      <c r="T41" s="10">
        <v>-22700</v>
      </c>
      <c r="U41" s="10">
        <v>-86357</v>
      </c>
      <c r="V41" s="10">
        <v>-28650</v>
      </c>
      <c r="W41" s="10">
        <v>-26388</v>
      </c>
      <c r="X41" s="10">
        <v>-26558</v>
      </c>
      <c r="Y41" s="10">
        <v>-28117</v>
      </c>
      <c r="Z41" s="10">
        <v>-109713</v>
      </c>
      <c r="AA41" s="10">
        <v>-32452</v>
      </c>
      <c r="AB41" s="10">
        <v>-31494</v>
      </c>
      <c r="AC41" s="27">
        <v>-30036</v>
      </c>
      <c r="AD41" s="27">
        <v>-32964</v>
      </c>
      <c r="AE41" s="27">
        <f>SUM(AA41:AD41)</f>
        <v>-126946</v>
      </c>
      <c r="AF41" s="27">
        <v>-41872</v>
      </c>
      <c r="AG41" s="27">
        <v>-40157</v>
      </c>
      <c r="AH41" s="24"/>
      <c r="AI41" s="24"/>
      <c r="AJ41" s="24"/>
    </row>
    <row r="42" spans="2:36" ht="15.75" customHeight="1" x14ac:dyDescent="0.2">
      <c r="B42" s="4" t="s">
        <v>86</v>
      </c>
      <c r="C42" s="13">
        <f t="shared" ref="C42:O42" si="22">+C40+C41</f>
        <v>35184</v>
      </c>
      <c r="D42" s="13">
        <f t="shared" si="22"/>
        <v>30657</v>
      </c>
      <c r="E42" s="13">
        <f t="shared" si="22"/>
        <v>33145</v>
      </c>
      <c r="F42" s="13">
        <f t="shared" si="22"/>
        <v>32383</v>
      </c>
      <c r="G42" s="13">
        <f t="shared" si="22"/>
        <v>46655</v>
      </c>
      <c r="H42" s="13">
        <f t="shared" si="22"/>
        <v>48420</v>
      </c>
      <c r="I42" s="13">
        <f t="shared" si="22"/>
        <v>42252</v>
      </c>
      <c r="J42" s="13">
        <f t="shared" si="22"/>
        <v>40839</v>
      </c>
      <c r="K42" s="13">
        <f t="shared" si="22"/>
        <v>52190</v>
      </c>
      <c r="L42" s="13">
        <f t="shared" si="22"/>
        <v>56629</v>
      </c>
      <c r="M42" s="13">
        <f t="shared" si="22"/>
        <v>61627</v>
      </c>
      <c r="N42" s="13">
        <f t="shared" si="22"/>
        <v>60489</v>
      </c>
      <c r="O42" s="13">
        <f t="shared" si="22"/>
        <v>230935</v>
      </c>
      <c r="P42" s="36"/>
      <c r="Q42" s="13">
        <f t="shared" ref="Q42:AG42" si="23">+Q40+Q41</f>
        <v>85368</v>
      </c>
      <c r="R42" s="13">
        <f t="shared" si="23"/>
        <v>70383</v>
      </c>
      <c r="S42" s="13">
        <f t="shared" si="23"/>
        <v>69939</v>
      </c>
      <c r="T42" s="13">
        <f t="shared" si="23"/>
        <v>80483</v>
      </c>
      <c r="U42" s="13">
        <f t="shared" si="23"/>
        <v>306173</v>
      </c>
      <c r="V42" s="13">
        <f t="shared" si="23"/>
        <v>101578</v>
      </c>
      <c r="W42" s="13">
        <f t="shared" si="23"/>
        <v>93558</v>
      </c>
      <c r="X42" s="13">
        <f t="shared" si="23"/>
        <v>94160</v>
      </c>
      <c r="Y42" s="13">
        <f t="shared" si="23"/>
        <v>99689</v>
      </c>
      <c r="Z42" s="13">
        <f t="shared" si="23"/>
        <v>388985</v>
      </c>
      <c r="AA42" s="13">
        <f t="shared" si="23"/>
        <v>115055</v>
      </c>
      <c r="AB42" s="13">
        <f t="shared" si="23"/>
        <v>111659</v>
      </c>
      <c r="AC42" s="13">
        <f t="shared" si="23"/>
        <v>106491</v>
      </c>
      <c r="AD42" s="13">
        <f t="shared" si="23"/>
        <v>116875</v>
      </c>
      <c r="AE42" s="13">
        <f t="shared" si="23"/>
        <v>450080</v>
      </c>
      <c r="AF42" s="13">
        <f t="shared" si="23"/>
        <v>129035</v>
      </c>
      <c r="AG42" s="13">
        <f t="shared" si="23"/>
        <v>123749</v>
      </c>
      <c r="AH42" s="24"/>
      <c r="AI42" s="24"/>
      <c r="AJ42" s="24"/>
    </row>
    <row r="43" spans="2:36" ht="26.65" customHeight="1" x14ac:dyDescent="0.2">
      <c r="B43" s="5" t="s">
        <v>87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39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24"/>
      <c r="AI43" s="24"/>
    </row>
    <row r="44" spans="2:36" ht="15.75" customHeight="1" x14ac:dyDescent="0.2">
      <c r="B44" s="5" t="s">
        <v>88</v>
      </c>
      <c r="O44" s="28">
        <v>0.23</v>
      </c>
      <c r="P44" s="29" t="s">
        <v>89</v>
      </c>
    </row>
    <row r="45" spans="2:36" ht="15.75" customHeight="1" x14ac:dyDescent="0.2">
      <c r="C45" s="15">
        <v>0.17</v>
      </c>
      <c r="D45" s="15">
        <v>0.14000000000000001</v>
      </c>
      <c r="E45" s="15">
        <v>0.16</v>
      </c>
      <c r="F45" s="15">
        <v>0.15</v>
      </c>
      <c r="G45" s="15">
        <v>0.22</v>
      </c>
      <c r="H45" s="15">
        <v>0.23</v>
      </c>
      <c r="I45" s="15">
        <v>0.19</v>
      </c>
      <c r="J45" s="15">
        <v>0.18</v>
      </c>
      <c r="K45" s="15">
        <v>0.23</v>
      </c>
      <c r="L45" s="15">
        <v>0.25</v>
      </c>
      <c r="M45" s="15">
        <v>0.27</v>
      </c>
      <c r="N45" s="15">
        <v>0.26</v>
      </c>
      <c r="O45" s="15">
        <v>0.77</v>
      </c>
      <c r="P45" s="30" t="s">
        <v>90</v>
      </c>
      <c r="Q45" s="15">
        <v>0.37</v>
      </c>
      <c r="R45" s="15">
        <v>0.3</v>
      </c>
      <c r="S45" s="15">
        <v>0.3</v>
      </c>
      <c r="T45" s="15">
        <v>0.34</v>
      </c>
      <c r="U45" s="15">
        <v>1.31</v>
      </c>
      <c r="V45" s="15">
        <v>0.43</v>
      </c>
      <c r="W45" s="15">
        <v>0.39</v>
      </c>
      <c r="X45" s="15">
        <v>0.39</v>
      </c>
      <c r="Y45" s="15">
        <v>0.42</v>
      </c>
      <c r="Z45" s="15">
        <v>1.63</v>
      </c>
      <c r="AA45" s="15">
        <v>0.48</v>
      </c>
      <c r="AB45" s="15">
        <v>0.47</v>
      </c>
      <c r="AC45" s="15">
        <v>0.45</v>
      </c>
      <c r="AD45" s="15">
        <v>0.49</v>
      </c>
      <c r="AE45" s="15">
        <v>1.9</v>
      </c>
      <c r="AF45" s="15">
        <v>0.54</v>
      </c>
      <c r="AG45" s="15">
        <v>0.52</v>
      </c>
    </row>
    <row r="46" spans="2:36" ht="15" customHeight="1" x14ac:dyDescent="0.2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9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2:36" ht="26.65" customHeight="1" x14ac:dyDescent="0.2">
      <c r="B47" s="5" t="s">
        <v>91</v>
      </c>
      <c r="O47" s="8">
        <v>223320457</v>
      </c>
      <c r="P47" s="31" t="s">
        <v>89</v>
      </c>
    </row>
    <row r="48" spans="2:36" ht="15.75" customHeight="1" x14ac:dyDescent="0.2">
      <c r="C48" s="8">
        <v>210964700</v>
      </c>
      <c r="D48" s="8">
        <v>212403283</v>
      </c>
      <c r="E48" s="8">
        <v>213434971</v>
      </c>
      <c r="F48" s="8">
        <v>213434971</v>
      </c>
      <c r="G48" s="8">
        <v>213435321</v>
      </c>
      <c r="H48" s="8">
        <v>213435314</v>
      </c>
      <c r="I48" s="8">
        <v>219165997</v>
      </c>
      <c r="J48" s="8">
        <v>222243851</v>
      </c>
      <c r="K48" s="8">
        <v>222320457</v>
      </c>
      <c r="L48" s="8">
        <v>230136188</v>
      </c>
      <c r="M48" s="8">
        <v>230651648</v>
      </c>
      <c r="N48" s="8">
        <v>231548249</v>
      </c>
      <c r="O48" s="8">
        <v>230819987</v>
      </c>
      <c r="P48" s="32" t="s">
        <v>90</v>
      </c>
      <c r="Q48" s="8">
        <v>232161791</v>
      </c>
      <c r="R48" s="8">
        <v>233622454</v>
      </c>
      <c r="S48" s="8">
        <v>234468941</v>
      </c>
      <c r="T48" s="8">
        <v>235921516</v>
      </c>
      <c r="U48" s="8">
        <v>234051321</v>
      </c>
      <c r="V48" s="8">
        <v>236243124</v>
      </c>
      <c r="W48" s="8">
        <v>237995893</v>
      </c>
      <c r="X48" s="8">
        <v>238729372</v>
      </c>
      <c r="Y48" s="8">
        <v>238811725</v>
      </c>
      <c r="Z48" s="8">
        <v>237954417</v>
      </c>
      <c r="AA48" s="8">
        <v>237847737</v>
      </c>
      <c r="AB48" s="8">
        <v>237320759</v>
      </c>
      <c r="AC48" s="8">
        <v>237326310</v>
      </c>
      <c r="AD48" s="8">
        <v>237060337</v>
      </c>
      <c r="AE48" s="8">
        <v>237424167</v>
      </c>
      <c r="AF48" s="8">
        <v>236776260</v>
      </c>
      <c r="AG48" s="8">
        <v>236551966</v>
      </c>
    </row>
    <row r="49" spans="2:33" ht="15" customHeight="1" x14ac:dyDescent="0.2"/>
    <row r="50" spans="2:33" ht="15.75" customHeight="1" x14ac:dyDescent="0.2">
      <c r="B50" s="5" t="s">
        <v>92</v>
      </c>
      <c r="C50" s="33">
        <f t="shared" ref="C50:O50" si="24">(C$38+C$32)/C$27</f>
        <v>0.41464560667943762</v>
      </c>
      <c r="D50" s="33">
        <f t="shared" si="24"/>
        <v>0.36209513445402214</v>
      </c>
      <c r="E50" s="33">
        <f t="shared" si="24"/>
        <v>0.38218963251811977</v>
      </c>
      <c r="F50" s="33">
        <f t="shared" si="24"/>
        <v>0.37062322610338982</v>
      </c>
      <c r="G50" s="33">
        <f t="shared" si="24"/>
        <v>0.42878887099343377</v>
      </c>
      <c r="H50" s="33">
        <f t="shared" si="24"/>
        <v>0.43754641405724642</v>
      </c>
      <c r="I50" s="33">
        <f t="shared" si="24"/>
        <v>0.40291552952140053</v>
      </c>
      <c r="J50" s="33">
        <f t="shared" si="24"/>
        <v>0.36559055514814959</v>
      </c>
      <c r="K50" s="33">
        <f t="shared" si="24"/>
        <v>0.43014154781789371</v>
      </c>
      <c r="L50" s="33">
        <f t="shared" si="24"/>
        <v>0.45633514449956691</v>
      </c>
      <c r="M50" s="33">
        <f t="shared" si="24"/>
        <v>0.46496434986391749</v>
      </c>
      <c r="N50" s="33">
        <f t="shared" si="24"/>
        <v>0.46851116021651429</v>
      </c>
      <c r="O50" s="33">
        <f t="shared" si="24"/>
        <v>0.45536034328477526</v>
      </c>
      <c r="Q50" s="33">
        <f t="shared" ref="Q50:AG50" si="25">(Q$38+Q$32)/Q$27</f>
        <v>0.51000400671764579</v>
      </c>
      <c r="R50" s="33">
        <f t="shared" si="25"/>
        <v>0.4776315727439453</v>
      </c>
      <c r="S50" s="33">
        <f t="shared" si="25"/>
        <v>0.47405928500963029</v>
      </c>
      <c r="T50" s="33">
        <f t="shared" si="25"/>
        <v>0.49158214487978169</v>
      </c>
      <c r="U50" s="33">
        <f t="shared" si="25"/>
        <v>0.48893026340405465</v>
      </c>
      <c r="V50" s="33">
        <f t="shared" si="25"/>
        <v>0.51969465872223386</v>
      </c>
      <c r="W50" s="33">
        <f t="shared" si="25"/>
        <v>0.50566630884833619</v>
      </c>
      <c r="X50" s="33">
        <f t="shared" si="25"/>
        <v>0.50106850089512867</v>
      </c>
      <c r="Y50" s="33">
        <f t="shared" si="25"/>
        <v>0.50594655504310482</v>
      </c>
      <c r="Z50" s="33">
        <f t="shared" si="25"/>
        <v>0.50816807515836826</v>
      </c>
      <c r="AA50" s="33">
        <f t="shared" si="25"/>
        <v>0.5157053607545764</v>
      </c>
      <c r="AB50" s="33">
        <f t="shared" si="25"/>
        <v>0.52373308025227339</v>
      </c>
      <c r="AC50" s="33">
        <f t="shared" si="25"/>
        <v>0.50967034115249987</v>
      </c>
      <c r="AD50" s="33">
        <f t="shared" si="25"/>
        <v>0.52807788644631148</v>
      </c>
      <c r="AE50" s="33">
        <f t="shared" si="25"/>
        <v>0.51930422844914248</v>
      </c>
      <c r="AF50" s="33">
        <f t="shared" si="25"/>
        <v>0.52301753384216809</v>
      </c>
      <c r="AG50" s="33">
        <f t="shared" si="25"/>
        <v>0.52494583291748897</v>
      </c>
    </row>
    <row r="51" spans="2:33" ht="15.75" customHeight="1" x14ac:dyDescent="0.2">
      <c r="B51" s="5" t="s">
        <v>93</v>
      </c>
      <c r="C51" s="33">
        <f t="shared" ref="C51:O51" si="26">(C$38)/C$27</f>
        <v>0.34641269382296597</v>
      </c>
      <c r="D51" s="33">
        <f t="shared" si="26"/>
        <v>0.29687992210544401</v>
      </c>
      <c r="E51" s="33">
        <f t="shared" si="26"/>
        <v>0.31559502112208421</v>
      </c>
      <c r="F51" s="33">
        <f t="shared" si="26"/>
        <v>0.30504396822850927</v>
      </c>
      <c r="G51" s="33">
        <f t="shared" si="26"/>
        <v>0.37119696996513335</v>
      </c>
      <c r="H51" s="33">
        <f t="shared" si="26"/>
        <v>0.38128819109434847</v>
      </c>
      <c r="I51" s="33">
        <f t="shared" si="26"/>
        <v>0.34331600636599641</v>
      </c>
      <c r="J51" s="33">
        <f t="shared" si="26"/>
        <v>0.30621315852818842</v>
      </c>
      <c r="K51" s="33">
        <f t="shared" si="26"/>
        <v>0.37503212128999103</v>
      </c>
      <c r="L51" s="33">
        <f t="shared" si="26"/>
        <v>0.40300286111767331</v>
      </c>
      <c r="M51" s="33">
        <f t="shared" si="26"/>
        <v>0.4134520178524338</v>
      </c>
      <c r="N51" s="33">
        <f t="shared" si="26"/>
        <v>0.41296855677418048</v>
      </c>
      <c r="O51" s="33">
        <f t="shared" si="26"/>
        <v>0.40150934930102661</v>
      </c>
      <c r="Q51" s="33">
        <f t="shared" ref="Q51:AG51" si="27">(Q$38)/Q$27</f>
        <v>0.46353034449246822</v>
      </c>
      <c r="R51" s="33">
        <f t="shared" si="27"/>
        <v>0.42677045076305825</v>
      </c>
      <c r="S51" s="33">
        <f t="shared" si="27"/>
        <v>0.42286371964109548</v>
      </c>
      <c r="T51" s="33">
        <f t="shared" si="27"/>
        <v>0.4443314626988622</v>
      </c>
      <c r="U51" s="33">
        <f t="shared" si="27"/>
        <v>0.4400851837039676</v>
      </c>
      <c r="V51" s="33">
        <f t="shared" si="27"/>
        <v>0.47813269251167706</v>
      </c>
      <c r="W51" s="33">
        <f t="shared" si="27"/>
        <v>0.46109109032356999</v>
      </c>
      <c r="X51" s="33">
        <f t="shared" si="27"/>
        <v>0.45634222180344858</v>
      </c>
      <c r="Y51" s="33">
        <f t="shared" si="27"/>
        <v>0.4630728502652745</v>
      </c>
      <c r="Z51" s="33">
        <f t="shared" si="27"/>
        <v>0.46475859935510061</v>
      </c>
      <c r="AA51" s="33">
        <f t="shared" si="27"/>
        <v>0.47499406072825101</v>
      </c>
      <c r="AB51" s="33">
        <f t="shared" si="27"/>
        <v>0.47995207613970614</v>
      </c>
      <c r="AC51" s="33">
        <f t="shared" si="27"/>
        <v>0.46362607317625343</v>
      </c>
      <c r="AD51" s="33">
        <f t="shared" si="27"/>
        <v>0.48265777601845467</v>
      </c>
      <c r="AE51" s="33">
        <f t="shared" si="27"/>
        <v>0.47537687765871089</v>
      </c>
      <c r="AF51" s="33">
        <f t="shared" si="27"/>
        <v>0.48114345070144482</v>
      </c>
      <c r="AG51" s="33">
        <f t="shared" si="27"/>
        <v>0.4790430535747055</v>
      </c>
    </row>
    <row r="52" spans="2:33" ht="15.75" customHeight="1" x14ac:dyDescent="0.2">
      <c r="B52" s="5" t="s">
        <v>94</v>
      </c>
      <c r="C52" s="33">
        <f t="shared" ref="C52:O52" si="28">(C$40)/C$27</f>
        <v>0.34555969205190301</v>
      </c>
      <c r="D52" s="33">
        <f t="shared" si="28"/>
        <v>0.29821873478621952</v>
      </c>
      <c r="E52" s="33">
        <f t="shared" si="28"/>
        <v>0.3181310840786109</v>
      </c>
      <c r="F52" s="33">
        <f t="shared" si="28"/>
        <v>0.30682919685632398</v>
      </c>
      <c r="G52" s="33">
        <f t="shared" si="28"/>
        <v>0.373975681846339</v>
      </c>
      <c r="H52" s="33">
        <f t="shared" si="28"/>
        <v>0.38469140133906382</v>
      </c>
      <c r="I52" s="33">
        <f t="shared" si="28"/>
        <v>0.34738854967837196</v>
      </c>
      <c r="J52" s="33">
        <f t="shared" si="28"/>
        <v>0.31061874079837881</v>
      </c>
      <c r="K52" s="33">
        <f t="shared" si="28"/>
        <v>0.37962546575870487</v>
      </c>
      <c r="L52" s="33">
        <f t="shared" si="28"/>
        <v>0.40392156862745099</v>
      </c>
      <c r="M52" s="33">
        <f t="shared" si="28"/>
        <v>0.41661649608669477</v>
      </c>
      <c r="N52" s="33">
        <f t="shared" si="28"/>
        <v>0.41653658239909175</v>
      </c>
      <c r="O52" s="33">
        <f t="shared" si="28"/>
        <v>0.40456905021622919</v>
      </c>
      <c r="Q52" s="33">
        <f t="shared" ref="Q52:AG52" si="29">(Q$40)/Q$27</f>
        <v>0.46650980793330094</v>
      </c>
      <c r="R52" s="33">
        <f t="shared" si="29"/>
        <v>0.42542207470757681</v>
      </c>
      <c r="S52" s="33">
        <f t="shared" si="29"/>
        <v>0.42122422135575704</v>
      </c>
      <c r="T52" s="33">
        <f t="shared" si="29"/>
        <v>0.44270109320564965</v>
      </c>
      <c r="U52" s="33">
        <f t="shared" si="29"/>
        <v>0.4397311851446073</v>
      </c>
      <c r="V52" s="33">
        <f t="shared" si="29"/>
        <v>0.47632946718898023</v>
      </c>
      <c r="W52" s="33">
        <f t="shared" si="29"/>
        <v>0.45984511577978837</v>
      </c>
      <c r="X52" s="33">
        <f t="shared" si="29"/>
        <v>0.45498162630735889</v>
      </c>
      <c r="Y52" s="33">
        <f t="shared" si="29"/>
        <v>0.46158846877562004</v>
      </c>
      <c r="Z52" s="33">
        <f t="shared" si="29"/>
        <v>0.46328151780812249</v>
      </c>
      <c r="AA52" s="33">
        <f t="shared" si="29"/>
        <v>0.47355900425701314</v>
      </c>
      <c r="AB52" s="33">
        <f t="shared" si="29"/>
        <v>0.48177277897811793</v>
      </c>
      <c r="AC52" s="33">
        <f t="shared" si="29"/>
        <v>0.47551329606603626</v>
      </c>
      <c r="AD52" s="33">
        <f t="shared" si="29"/>
        <v>0.51132260904580229</v>
      </c>
      <c r="AE52" s="33">
        <f t="shared" si="29"/>
        <v>0.48539302024510822</v>
      </c>
      <c r="AF52" s="33">
        <f t="shared" si="29"/>
        <v>0.51908130320821022</v>
      </c>
      <c r="AG52" s="33">
        <f t="shared" si="29"/>
        <v>0.52768557658565485</v>
      </c>
    </row>
    <row r="53" spans="2:33" ht="15.75" customHeight="1" x14ac:dyDescent="0.2">
      <c r="B53" s="5" t="s">
        <v>95</v>
      </c>
      <c r="C53" s="33">
        <f t="shared" ref="C53:O53" si="30">(C$42)/C$27</f>
        <v>0.25433910434814039</v>
      </c>
      <c r="D53" s="33">
        <f t="shared" si="30"/>
        <v>0.21948652596007903</v>
      </c>
      <c r="E53" s="33">
        <f t="shared" si="30"/>
        <v>0.23414430834004438</v>
      </c>
      <c r="F53" s="33">
        <f t="shared" si="30"/>
        <v>0.225824447869232</v>
      </c>
      <c r="G53" s="33">
        <f t="shared" si="30"/>
        <v>0.27524586585488164</v>
      </c>
      <c r="H53" s="33">
        <f t="shared" si="30"/>
        <v>0.28313305850364001</v>
      </c>
      <c r="I53" s="33">
        <f t="shared" si="30"/>
        <v>0.25568068355793844</v>
      </c>
      <c r="J53" s="33">
        <f t="shared" si="30"/>
        <v>0.22861445277294176</v>
      </c>
      <c r="K53" s="33">
        <f t="shared" si="30"/>
        <v>0.27940168743843419</v>
      </c>
      <c r="L53" s="33">
        <f t="shared" si="30"/>
        <v>0.29728850040685617</v>
      </c>
      <c r="M53" s="33">
        <f t="shared" si="30"/>
        <v>0.30663097506729492</v>
      </c>
      <c r="N53" s="33">
        <f t="shared" si="30"/>
        <v>0.30657145174042616</v>
      </c>
      <c r="O53" s="33">
        <f t="shared" si="30"/>
        <v>0.29776318198580132</v>
      </c>
      <c r="Q53" s="33">
        <f t="shared" ref="Q53:AG53" si="31">(Q$42)/Q$27</f>
        <v>0.3638781616838444</v>
      </c>
      <c r="R53" s="33">
        <f t="shared" si="31"/>
        <v>0.33182780389143213</v>
      </c>
      <c r="S53" s="33">
        <f t="shared" si="31"/>
        <v>0.32855263776013527</v>
      </c>
      <c r="T53" s="33">
        <f t="shared" si="31"/>
        <v>0.34530796821637577</v>
      </c>
      <c r="U53" s="33">
        <f t="shared" si="31"/>
        <v>0.34298987631335148</v>
      </c>
      <c r="V53" s="33">
        <f t="shared" si="31"/>
        <v>0.37153756963266144</v>
      </c>
      <c r="W53" s="33">
        <f t="shared" si="31"/>
        <v>0.35867965036037419</v>
      </c>
      <c r="X53" s="33">
        <f t="shared" si="31"/>
        <v>0.35488551776123622</v>
      </c>
      <c r="Y53" s="33">
        <f t="shared" si="31"/>
        <v>0.36004016136779793</v>
      </c>
      <c r="Z53" s="33">
        <f t="shared" si="31"/>
        <v>0.36136010412031433</v>
      </c>
      <c r="AA53" s="33">
        <f t="shared" si="31"/>
        <v>0.36937454652857593</v>
      </c>
      <c r="AB53" s="33">
        <f t="shared" si="31"/>
        <v>0.37578162335345866</v>
      </c>
      <c r="AC53" s="33">
        <f t="shared" si="31"/>
        <v>0.37090016195601067</v>
      </c>
      <c r="AD53" s="33">
        <f t="shared" si="31"/>
        <v>0.39883361429419673</v>
      </c>
      <c r="AE53" s="33">
        <f t="shared" si="31"/>
        <v>0.37860632025579144</v>
      </c>
      <c r="AF53" s="33">
        <f t="shared" si="31"/>
        <v>0.39190703692342271</v>
      </c>
      <c r="AG53" s="33">
        <f t="shared" si="31"/>
        <v>0.39840251373896135</v>
      </c>
    </row>
    <row r="54" spans="2:33" ht="15" customHeight="1" x14ac:dyDescent="0.2"/>
    <row r="55" spans="2:33" ht="15" customHeight="1" x14ac:dyDescent="0.2"/>
    <row r="56" spans="2:33" ht="22.5" customHeight="1" x14ac:dyDescent="0.2">
      <c r="B56" s="32" t="s">
        <v>96</v>
      </c>
    </row>
    <row r="57" spans="2:33" ht="22.5" customHeight="1" x14ac:dyDescent="0.2">
      <c r="B57" s="32" t="s">
        <v>97</v>
      </c>
    </row>
    <row r="58" spans="2:33" ht="15" customHeight="1" x14ac:dyDescent="0.2"/>
    <row r="59" spans="2:33" ht="15" customHeight="1" x14ac:dyDescent="0.2"/>
    <row r="60" spans="2:33" ht="15" customHeight="1" x14ac:dyDescent="0.2"/>
    <row r="61" spans="2:33" ht="15" customHeight="1" x14ac:dyDescent="0.2"/>
    <row r="62" spans="2:33" ht="15" customHeight="1" x14ac:dyDescent="0.2"/>
    <row r="63" spans="2:33" ht="15" customHeight="1" x14ac:dyDescent="0.2"/>
    <row r="64" spans="2:3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</sheetData>
  <mergeCells count="3">
    <mergeCell ref="A1:B1"/>
    <mergeCell ref="A2:B2"/>
    <mergeCell ref="A3:B3"/>
  </mergeCell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1"/>
  <sheetViews>
    <sheetView workbookViewId="0">
      <pane xSplit="2" ySplit="4" topLeftCell="O5" activePane="bottomRight" state="frozen"/>
      <selection pane="topRight"/>
      <selection pane="bottomLeft"/>
      <selection pane="bottomRight" activeCell="T39" sqref="T39"/>
    </sheetView>
  </sheetViews>
  <sheetFormatPr defaultColWidth="13.7109375" defaultRowHeight="12.75" x14ac:dyDescent="0.2"/>
  <cols>
    <col min="1" max="1" width="3.42578125" customWidth="1"/>
    <col min="2" max="2" width="36.85546875" customWidth="1"/>
    <col min="3" max="6" width="10.5703125" customWidth="1"/>
    <col min="7" max="7" width="10.42578125" customWidth="1"/>
    <col min="8" max="10" width="10.5703125" customWidth="1"/>
    <col min="11" max="32" width="11.85546875" customWidth="1"/>
  </cols>
  <sheetData>
    <row r="1" spans="1:30" ht="15.75" customHeight="1" x14ac:dyDescent="0.2">
      <c r="A1" s="57" t="s">
        <v>0</v>
      </c>
      <c r="B1" s="58"/>
    </row>
    <row r="2" spans="1:30" ht="15.75" customHeight="1" x14ac:dyDescent="0.2">
      <c r="A2" s="57" t="s">
        <v>98</v>
      </c>
      <c r="B2" s="58"/>
    </row>
    <row r="3" spans="1:30" ht="15.75" customHeight="1" x14ac:dyDescent="0.2">
      <c r="A3" s="59" t="s">
        <v>99</v>
      </c>
      <c r="B3" s="58"/>
    </row>
    <row r="4" spans="1:30" ht="15.75" customHeight="1" x14ac:dyDescent="0.2"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25</v>
      </c>
      <c r="X4" s="3" t="s">
        <v>26</v>
      </c>
      <c r="Y4" s="3" t="s">
        <v>27</v>
      </c>
      <c r="Z4" s="3" t="s">
        <v>28</v>
      </c>
      <c r="AA4" s="3" t="s">
        <v>30</v>
      </c>
      <c r="AB4" s="3" t="s">
        <v>31</v>
      </c>
    </row>
    <row r="5" spans="1:30" ht="15.75" customHeight="1" x14ac:dyDescent="0.2">
      <c r="B5" s="21" t="s">
        <v>67</v>
      </c>
    </row>
    <row r="6" spans="1:30" ht="15.75" customHeight="1" x14ac:dyDescent="0.2">
      <c r="B6" s="22" t="s">
        <v>68</v>
      </c>
      <c r="C6" s="47">
        <v>44020</v>
      </c>
      <c r="D6" s="47">
        <v>44718</v>
      </c>
      <c r="E6" s="47">
        <v>45456</v>
      </c>
      <c r="F6" s="47">
        <v>46268</v>
      </c>
      <c r="G6" s="47">
        <v>48845</v>
      </c>
      <c r="H6" s="47">
        <v>49829</v>
      </c>
      <c r="I6" s="47">
        <v>49784</v>
      </c>
      <c r="J6" s="47">
        <v>49724</v>
      </c>
      <c r="K6" s="47">
        <v>50440</v>
      </c>
      <c r="L6" s="47">
        <v>50320</v>
      </c>
      <c r="M6" s="47">
        <v>50620</v>
      </c>
      <c r="N6" s="47">
        <v>50394</v>
      </c>
      <c r="O6" s="47">
        <v>50498</v>
      </c>
      <c r="P6" s="47">
        <v>50722</v>
      </c>
      <c r="Q6" s="47">
        <v>51627</v>
      </c>
      <c r="R6" s="47">
        <v>52654</v>
      </c>
      <c r="S6" s="47">
        <v>53278</v>
      </c>
      <c r="T6" s="47">
        <v>54237</v>
      </c>
      <c r="U6" s="47">
        <v>58530</v>
      </c>
      <c r="V6" s="47">
        <v>58438</v>
      </c>
      <c r="W6" s="47">
        <v>56950</v>
      </c>
      <c r="X6" s="47">
        <v>55252</v>
      </c>
      <c r="Y6" s="47">
        <v>54494</v>
      </c>
      <c r="Z6" s="47">
        <v>54930</v>
      </c>
      <c r="AA6" s="47">
        <v>56337</v>
      </c>
      <c r="AB6" s="47">
        <v>58766</v>
      </c>
      <c r="AC6" s="7"/>
      <c r="AD6" s="7"/>
    </row>
    <row r="7" spans="1:30" ht="15.75" customHeight="1" x14ac:dyDescent="0.2">
      <c r="B7" s="22" t="s">
        <v>69</v>
      </c>
      <c r="C7" s="8">
        <v>35806</v>
      </c>
      <c r="D7" s="8">
        <v>36365</v>
      </c>
      <c r="E7" s="8">
        <v>36195</v>
      </c>
      <c r="F7" s="8">
        <v>35474</v>
      </c>
      <c r="G7" s="8">
        <v>45068</v>
      </c>
      <c r="H7" s="8">
        <v>45307</v>
      </c>
      <c r="I7" s="8">
        <v>42808</v>
      </c>
      <c r="J7" s="8">
        <v>47868</v>
      </c>
      <c r="K7" s="8">
        <v>53650</v>
      </c>
      <c r="L7" s="8">
        <v>56743</v>
      </c>
      <c r="M7" s="8">
        <v>64885</v>
      </c>
      <c r="N7" s="8">
        <v>57145</v>
      </c>
      <c r="O7" s="8">
        <v>75541</v>
      </c>
      <c r="P7" s="8">
        <v>62101</v>
      </c>
      <c r="Q7" s="8">
        <v>64139</v>
      </c>
      <c r="R7" s="8">
        <v>69045</v>
      </c>
      <c r="S7" s="8">
        <v>89651</v>
      </c>
      <c r="T7" s="8">
        <v>79766</v>
      </c>
      <c r="U7" s="8">
        <v>80888</v>
      </c>
      <c r="V7" s="8">
        <v>88090</v>
      </c>
      <c r="W7" s="8">
        <v>103389</v>
      </c>
      <c r="X7" s="8">
        <v>96334</v>
      </c>
      <c r="Y7" s="8">
        <v>93673</v>
      </c>
      <c r="Z7" s="8">
        <v>90384</v>
      </c>
      <c r="AA7" s="8">
        <v>114168</v>
      </c>
      <c r="AB7" s="8">
        <v>101588</v>
      </c>
      <c r="AC7" s="7"/>
      <c r="AD7" s="7"/>
    </row>
    <row r="8" spans="1:30" ht="15.75" customHeight="1" x14ac:dyDescent="0.2">
      <c r="B8" s="2" t="s">
        <v>70</v>
      </c>
      <c r="C8" s="25">
        <v>79826</v>
      </c>
      <c r="D8" s="25">
        <v>81083</v>
      </c>
      <c r="E8" s="25">
        <v>81651</v>
      </c>
      <c r="F8" s="25">
        <v>81742</v>
      </c>
      <c r="G8" s="25">
        <v>93913</v>
      </c>
      <c r="H8" s="25">
        <v>95136</v>
      </c>
      <c r="I8" s="25">
        <v>92592</v>
      </c>
      <c r="J8" s="25">
        <v>97592</v>
      </c>
      <c r="K8" s="25">
        <v>104090</v>
      </c>
      <c r="L8" s="25">
        <v>107063</v>
      </c>
      <c r="M8" s="25">
        <v>115505</v>
      </c>
      <c r="N8" s="25">
        <f t="shared" ref="N8:AB8" si="0">SUM(N6:N7)</f>
        <v>107539</v>
      </c>
      <c r="O8" s="25">
        <f t="shared" si="0"/>
        <v>126039</v>
      </c>
      <c r="P8" s="25">
        <f t="shared" si="0"/>
        <v>112823</v>
      </c>
      <c r="Q8" s="25">
        <f t="shared" si="0"/>
        <v>115766</v>
      </c>
      <c r="R8" s="25">
        <f t="shared" si="0"/>
        <v>121699</v>
      </c>
      <c r="S8" s="25">
        <f t="shared" si="0"/>
        <v>142929</v>
      </c>
      <c r="T8" s="25">
        <f t="shared" si="0"/>
        <v>134003</v>
      </c>
      <c r="U8" s="25">
        <f t="shared" si="0"/>
        <v>139418</v>
      </c>
      <c r="V8" s="25">
        <f t="shared" si="0"/>
        <v>146528</v>
      </c>
      <c r="W8" s="25">
        <f t="shared" si="0"/>
        <v>160339</v>
      </c>
      <c r="X8" s="25">
        <f t="shared" si="0"/>
        <v>151586</v>
      </c>
      <c r="Y8" s="25">
        <f t="shared" si="0"/>
        <v>148167</v>
      </c>
      <c r="Z8" s="25">
        <f t="shared" si="0"/>
        <v>145314</v>
      </c>
      <c r="AA8" s="25">
        <f t="shared" si="0"/>
        <v>170505</v>
      </c>
      <c r="AB8" s="25">
        <f t="shared" si="0"/>
        <v>160354</v>
      </c>
      <c r="AC8" s="7"/>
      <c r="AD8" s="7"/>
    </row>
    <row r="9" spans="1:30" ht="15.75" customHeight="1" x14ac:dyDescent="0.2">
      <c r="B9" s="22" t="s">
        <v>68</v>
      </c>
      <c r="C9" s="8">
        <v>3652</v>
      </c>
      <c r="D9" s="8">
        <v>3590</v>
      </c>
      <c r="E9" s="8">
        <v>3598</v>
      </c>
      <c r="F9" s="8">
        <v>3650</v>
      </c>
      <c r="G9" s="8">
        <v>5120</v>
      </c>
      <c r="H9" s="8">
        <v>4975</v>
      </c>
      <c r="I9" s="8">
        <v>5116</v>
      </c>
      <c r="J9" s="8">
        <v>5228</v>
      </c>
      <c r="K9" s="8">
        <v>5077</v>
      </c>
      <c r="L9" s="8">
        <v>5262</v>
      </c>
      <c r="M9" s="8">
        <v>5161</v>
      </c>
      <c r="N9" s="8">
        <v>5311</v>
      </c>
      <c r="O9" s="8">
        <v>5403</v>
      </c>
      <c r="P9" s="8">
        <v>5374</v>
      </c>
      <c r="Q9" s="8">
        <v>5938</v>
      </c>
      <c r="R9" s="8">
        <v>6050</v>
      </c>
      <c r="S9" s="8">
        <v>6370</v>
      </c>
      <c r="T9" s="8">
        <v>6500</v>
      </c>
      <c r="U9" s="8">
        <v>6501</v>
      </c>
      <c r="V9" s="8">
        <v>6699</v>
      </c>
      <c r="W9" s="8">
        <v>6670</v>
      </c>
      <c r="X9" s="8">
        <v>6494</v>
      </c>
      <c r="Y9" s="8">
        <v>6377</v>
      </c>
      <c r="Z9" s="8">
        <v>6502</v>
      </c>
      <c r="AA9" s="8">
        <v>6653</v>
      </c>
      <c r="AB9" s="8">
        <v>6714</v>
      </c>
      <c r="AC9" s="7"/>
      <c r="AD9" s="7"/>
    </row>
    <row r="10" spans="1:30" ht="15.75" customHeight="1" x14ac:dyDescent="0.2">
      <c r="B10" s="22" t="s">
        <v>69</v>
      </c>
      <c r="C10" s="8">
        <v>22166</v>
      </c>
      <c r="D10" s="8">
        <v>21608</v>
      </c>
      <c r="E10" s="8">
        <v>23267</v>
      </c>
      <c r="F10" s="8">
        <v>23805</v>
      </c>
      <c r="G10" s="8">
        <v>29613</v>
      </c>
      <c r="H10" s="8">
        <v>29102</v>
      </c>
      <c r="I10" s="8">
        <v>28526</v>
      </c>
      <c r="J10" s="8">
        <v>31976</v>
      </c>
      <c r="K10" s="8">
        <v>34358</v>
      </c>
      <c r="L10" s="8">
        <v>34337</v>
      </c>
      <c r="M10" s="8">
        <v>34417</v>
      </c>
      <c r="N10" s="8">
        <v>38231</v>
      </c>
      <c r="O10" s="8">
        <v>48575</v>
      </c>
      <c r="P10" s="8">
        <v>43731</v>
      </c>
      <c r="Q10" s="8">
        <v>44278</v>
      </c>
      <c r="R10" s="8">
        <v>53205</v>
      </c>
      <c r="S10" s="8">
        <v>67998</v>
      </c>
      <c r="T10" s="8">
        <v>65712</v>
      </c>
      <c r="U10" s="8">
        <v>65742</v>
      </c>
      <c r="V10" s="8">
        <v>66915</v>
      </c>
      <c r="W10" s="8">
        <v>79648</v>
      </c>
      <c r="X10" s="8">
        <v>77497</v>
      </c>
      <c r="Y10" s="8">
        <v>71724</v>
      </c>
      <c r="Z10" s="8">
        <v>76891</v>
      </c>
      <c r="AA10" s="8">
        <v>82364</v>
      </c>
      <c r="AB10" s="8">
        <v>77334</v>
      </c>
      <c r="AC10" s="7"/>
      <c r="AD10" s="7"/>
    </row>
    <row r="11" spans="1:30" ht="15.75" customHeight="1" x14ac:dyDescent="0.2">
      <c r="B11" s="2" t="s">
        <v>71</v>
      </c>
      <c r="C11" s="25">
        <v>25818</v>
      </c>
      <c r="D11" s="25">
        <v>25198</v>
      </c>
      <c r="E11" s="25">
        <v>26865</v>
      </c>
      <c r="F11" s="25">
        <v>27455</v>
      </c>
      <c r="G11" s="25">
        <v>34733</v>
      </c>
      <c r="H11" s="25">
        <v>34077</v>
      </c>
      <c r="I11" s="25">
        <v>33642</v>
      </c>
      <c r="J11" s="25">
        <v>37204</v>
      </c>
      <c r="K11" s="25">
        <v>39435</v>
      </c>
      <c r="L11" s="25">
        <v>39599</v>
      </c>
      <c r="M11" s="25">
        <v>39578</v>
      </c>
      <c r="N11" s="25">
        <f t="shared" ref="N11:AB11" si="1">SUM(N9:N10)</f>
        <v>43542</v>
      </c>
      <c r="O11" s="25">
        <f t="shared" si="1"/>
        <v>53978</v>
      </c>
      <c r="P11" s="25">
        <f t="shared" si="1"/>
        <v>49105</v>
      </c>
      <c r="Q11" s="25">
        <f t="shared" si="1"/>
        <v>50216</v>
      </c>
      <c r="R11" s="25">
        <f t="shared" si="1"/>
        <v>59255</v>
      </c>
      <c r="S11" s="25">
        <f t="shared" si="1"/>
        <v>74368</v>
      </c>
      <c r="T11" s="25">
        <f t="shared" si="1"/>
        <v>72212</v>
      </c>
      <c r="U11" s="25">
        <f t="shared" si="1"/>
        <v>72243</v>
      </c>
      <c r="V11" s="25">
        <f t="shared" si="1"/>
        <v>73614</v>
      </c>
      <c r="W11" s="25">
        <f t="shared" si="1"/>
        <v>86318</v>
      </c>
      <c r="X11" s="25">
        <f t="shared" si="1"/>
        <v>83991</v>
      </c>
      <c r="Y11" s="25">
        <f t="shared" si="1"/>
        <v>78101</v>
      </c>
      <c r="Z11" s="25">
        <f t="shared" si="1"/>
        <v>83393</v>
      </c>
      <c r="AA11" s="25">
        <f t="shared" si="1"/>
        <v>89017</v>
      </c>
      <c r="AB11" s="25">
        <f t="shared" si="1"/>
        <v>84048</v>
      </c>
      <c r="AC11" s="7"/>
      <c r="AD11" s="7"/>
    </row>
    <row r="12" spans="1:30" ht="15.75" customHeight="1" x14ac:dyDescent="0.2">
      <c r="B12" s="22" t="s">
        <v>68</v>
      </c>
      <c r="C12" s="8">
        <v>1027</v>
      </c>
      <c r="D12" s="8">
        <v>1115</v>
      </c>
      <c r="E12" s="8">
        <v>1175</v>
      </c>
      <c r="F12" s="8">
        <v>1214</v>
      </c>
      <c r="G12" s="8">
        <v>1671</v>
      </c>
      <c r="H12" s="8">
        <v>1764</v>
      </c>
      <c r="I12" s="8">
        <v>1418</v>
      </c>
      <c r="J12" s="8">
        <v>1643</v>
      </c>
      <c r="K12" s="8">
        <v>1646</v>
      </c>
      <c r="L12" s="8">
        <v>1921</v>
      </c>
      <c r="M12" s="8">
        <v>2437</v>
      </c>
      <c r="N12" s="8">
        <v>2393</v>
      </c>
      <c r="O12" s="8">
        <v>2334</v>
      </c>
      <c r="P12" s="8">
        <v>2502</v>
      </c>
      <c r="Q12" s="8">
        <v>2528</v>
      </c>
      <c r="R12" s="8">
        <v>2809</v>
      </c>
      <c r="S12" s="8">
        <v>2881</v>
      </c>
      <c r="T12" s="8">
        <v>2785</v>
      </c>
      <c r="U12" s="8">
        <v>2222</v>
      </c>
      <c r="V12" s="8">
        <v>2609</v>
      </c>
      <c r="W12" s="8">
        <v>2384</v>
      </c>
      <c r="X12" s="8">
        <v>2250</v>
      </c>
      <c r="Y12" s="8">
        <v>2308</v>
      </c>
      <c r="Z12" s="8">
        <v>2178</v>
      </c>
      <c r="AA12" s="8">
        <v>2306</v>
      </c>
      <c r="AB12" s="8">
        <v>2280</v>
      </c>
      <c r="AC12" s="7"/>
      <c r="AD12" s="7"/>
    </row>
    <row r="13" spans="1:30" ht="15.75" customHeight="1" x14ac:dyDescent="0.2">
      <c r="B13" s="22" t="s">
        <v>69</v>
      </c>
      <c r="C13" s="8">
        <v>4654</v>
      </c>
      <c r="D13" s="8">
        <v>4762</v>
      </c>
      <c r="E13" s="8">
        <v>4575</v>
      </c>
      <c r="F13" s="8">
        <v>5159</v>
      </c>
      <c r="G13" s="8">
        <v>8521</v>
      </c>
      <c r="H13" s="8">
        <v>7907</v>
      </c>
      <c r="I13" s="8">
        <v>7066</v>
      </c>
      <c r="J13" s="8">
        <v>10949</v>
      </c>
      <c r="K13" s="8">
        <v>10152</v>
      </c>
      <c r="L13" s="8">
        <v>9195</v>
      </c>
      <c r="M13" s="8">
        <v>9896</v>
      </c>
      <c r="N13" s="8">
        <v>9272</v>
      </c>
      <c r="O13" s="8">
        <v>17100</v>
      </c>
      <c r="P13" s="8">
        <v>12905</v>
      </c>
      <c r="Q13" s="8">
        <v>9329</v>
      </c>
      <c r="R13" s="8">
        <v>12202</v>
      </c>
      <c r="S13" s="8">
        <v>15980</v>
      </c>
      <c r="T13" s="8">
        <v>14612</v>
      </c>
      <c r="U13" s="8">
        <v>14235</v>
      </c>
      <c r="V13" s="8">
        <v>15752</v>
      </c>
      <c r="W13" s="8">
        <v>24151</v>
      </c>
      <c r="X13" s="8">
        <v>20409</v>
      </c>
      <c r="Y13" s="8">
        <v>18969</v>
      </c>
      <c r="Z13" s="8">
        <v>20825</v>
      </c>
      <c r="AA13" s="8">
        <v>23897</v>
      </c>
      <c r="AB13" s="8">
        <v>19866</v>
      </c>
      <c r="AC13" s="7"/>
      <c r="AD13" s="7"/>
    </row>
    <row r="14" spans="1:30" ht="15.75" customHeight="1" x14ac:dyDescent="0.2">
      <c r="B14" s="2" t="s">
        <v>72</v>
      </c>
      <c r="C14" s="25">
        <v>5681</v>
      </c>
      <c r="D14" s="25">
        <v>5877</v>
      </c>
      <c r="E14" s="25">
        <v>5750</v>
      </c>
      <c r="F14" s="25">
        <v>6373</v>
      </c>
      <c r="G14" s="25">
        <v>10192</v>
      </c>
      <c r="H14" s="25">
        <v>9671</v>
      </c>
      <c r="I14" s="25">
        <v>8484</v>
      </c>
      <c r="J14" s="25">
        <v>12592</v>
      </c>
      <c r="K14" s="25">
        <v>11798</v>
      </c>
      <c r="L14" s="25">
        <v>11116</v>
      </c>
      <c r="M14" s="25">
        <v>12333</v>
      </c>
      <c r="N14" s="25">
        <f t="shared" ref="N14:AB14" si="2">SUM(N12:N13)</f>
        <v>11665</v>
      </c>
      <c r="O14" s="25">
        <f t="shared" si="2"/>
        <v>19434</v>
      </c>
      <c r="P14" s="25">
        <f t="shared" si="2"/>
        <v>15407</v>
      </c>
      <c r="Q14" s="25">
        <f t="shared" si="2"/>
        <v>11857</v>
      </c>
      <c r="R14" s="25">
        <f t="shared" si="2"/>
        <v>15011</v>
      </c>
      <c r="S14" s="25">
        <f t="shared" si="2"/>
        <v>18861</v>
      </c>
      <c r="T14" s="25">
        <f t="shared" si="2"/>
        <v>17397</v>
      </c>
      <c r="U14" s="25">
        <f t="shared" si="2"/>
        <v>16457</v>
      </c>
      <c r="V14" s="25">
        <f t="shared" si="2"/>
        <v>18361</v>
      </c>
      <c r="W14" s="25">
        <f t="shared" si="2"/>
        <v>26535</v>
      </c>
      <c r="X14" s="25">
        <f t="shared" si="2"/>
        <v>22659</v>
      </c>
      <c r="Y14" s="25">
        <f t="shared" si="2"/>
        <v>21277</v>
      </c>
      <c r="Z14" s="25">
        <f t="shared" si="2"/>
        <v>23003</v>
      </c>
      <c r="AA14" s="25">
        <f t="shared" si="2"/>
        <v>26203</v>
      </c>
      <c r="AB14" s="25">
        <f t="shared" si="2"/>
        <v>22146</v>
      </c>
      <c r="AC14" s="7"/>
      <c r="AD14" s="7"/>
    </row>
    <row r="15" spans="1:30" ht="15.75" customHeight="1" x14ac:dyDescent="0.2">
      <c r="B15" s="22" t="s">
        <v>68</v>
      </c>
      <c r="C15" s="8">
        <v>3399</v>
      </c>
      <c r="D15" s="8">
        <v>3415</v>
      </c>
      <c r="E15" s="8">
        <v>3442</v>
      </c>
      <c r="F15" s="8">
        <v>3322</v>
      </c>
      <c r="G15" s="8">
        <v>3412</v>
      </c>
      <c r="H15" s="8">
        <v>3455</v>
      </c>
      <c r="I15" s="8">
        <v>3578</v>
      </c>
      <c r="J15" s="8">
        <v>3453</v>
      </c>
      <c r="K15" s="8">
        <v>3739</v>
      </c>
      <c r="L15" s="8">
        <v>3648</v>
      </c>
      <c r="M15" s="8">
        <v>3737</v>
      </c>
      <c r="N15" s="8">
        <v>3807</v>
      </c>
      <c r="O15" s="8">
        <v>4071</v>
      </c>
      <c r="P15" s="8">
        <v>4094</v>
      </c>
      <c r="Q15" s="8">
        <v>4101</v>
      </c>
      <c r="R15" s="8">
        <v>4046</v>
      </c>
      <c r="S15" s="8">
        <v>4105</v>
      </c>
      <c r="T15" s="8">
        <v>4098</v>
      </c>
      <c r="U15" s="8">
        <v>4023</v>
      </c>
      <c r="V15" s="8">
        <v>4184</v>
      </c>
      <c r="W15" s="8">
        <v>4250</v>
      </c>
      <c r="X15" s="8">
        <v>4508</v>
      </c>
      <c r="Y15" s="23">
        <v>4462</v>
      </c>
      <c r="Z15" s="23">
        <v>4432</v>
      </c>
      <c r="AA15" s="23">
        <v>4393</v>
      </c>
      <c r="AB15" s="23">
        <v>4299</v>
      </c>
      <c r="AC15" s="7"/>
      <c r="AD15" s="7"/>
    </row>
    <row r="16" spans="1:30" ht="15.75" customHeight="1" x14ac:dyDescent="0.2">
      <c r="B16" s="22" t="s">
        <v>69</v>
      </c>
      <c r="C16" s="8">
        <v>3338</v>
      </c>
      <c r="D16" s="8">
        <v>3625</v>
      </c>
      <c r="E16" s="8">
        <v>3730</v>
      </c>
      <c r="F16" s="8">
        <v>4362</v>
      </c>
      <c r="G16" s="8">
        <v>4702</v>
      </c>
      <c r="H16" s="8">
        <v>5012</v>
      </c>
      <c r="I16" s="8">
        <v>5089</v>
      </c>
      <c r="J16" s="8">
        <v>6040</v>
      </c>
      <c r="K16" s="8">
        <v>5823</v>
      </c>
      <c r="L16" s="8">
        <v>6674</v>
      </c>
      <c r="M16" s="8">
        <v>6743</v>
      </c>
      <c r="N16" s="8">
        <v>6221</v>
      </c>
      <c r="O16" s="8">
        <v>7137</v>
      </c>
      <c r="P16" s="8">
        <v>6445</v>
      </c>
      <c r="Q16" s="8">
        <v>6390</v>
      </c>
      <c r="R16" s="8">
        <v>6336</v>
      </c>
      <c r="S16" s="8">
        <v>6713</v>
      </c>
      <c r="T16" s="8">
        <v>7242</v>
      </c>
      <c r="U16" s="8">
        <v>7198</v>
      </c>
      <c r="V16" s="8">
        <v>6731</v>
      </c>
      <c r="W16" s="8">
        <v>7274</v>
      </c>
      <c r="X16" s="8">
        <v>7658</v>
      </c>
      <c r="Y16" s="23">
        <v>8507</v>
      </c>
      <c r="Z16" s="23">
        <v>8867</v>
      </c>
      <c r="AA16" s="23">
        <v>10414</v>
      </c>
      <c r="AB16" s="23">
        <v>11535</v>
      </c>
      <c r="AC16" s="7"/>
      <c r="AD16" s="7"/>
    </row>
    <row r="17" spans="2:30" ht="15.75" customHeight="1" x14ac:dyDescent="0.2">
      <c r="B17" s="2" t="s">
        <v>73</v>
      </c>
      <c r="C17" s="25">
        <v>6737</v>
      </c>
      <c r="D17" s="25">
        <v>7040</v>
      </c>
      <c r="E17" s="25">
        <v>7172</v>
      </c>
      <c r="F17" s="25">
        <v>7684</v>
      </c>
      <c r="G17" s="25">
        <v>8114</v>
      </c>
      <c r="H17" s="25">
        <v>8467</v>
      </c>
      <c r="I17" s="25">
        <v>8667</v>
      </c>
      <c r="J17" s="25">
        <v>9493</v>
      </c>
      <c r="K17" s="25">
        <v>9562</v>
      </c>
      <c r="L17" s="25">
        <v>10322</v>
      </c>
      <c r="M17" s="25">
        <v>10480</v>
      </c>
      <c r="N17" s="25">
        <f t="shared" ref="N17:AB17" si="3">SUM(N15:N16)</f>
        <v>10028</v>
      </c>
      <c r="O17" s="25">
        <f t="shared" si="3"/>
        <v>11208</v>
      </c>
      <c r="P17" s="25">
        <f t="shared" si="3"/>
        <v>10539</v>
      </c>
      <c r="Q17" s="25">
        <f t="shared" si="3"/>
        <v>10491</v>
      </c>
      <c r="R17" s="25">
        <f t="shared" si="3"/>
        <v>10382</v>
      </c>
      <c r="S17" s="25">
        <f t="shared" si="3"/>
        <v>10818</v>
      </c>
      <c r="T17" s="25">
        <f t="shared" si="3"/>
        <v>11340</v>
      </c>
      <c r="U17" s="25">
        <f t="shared" si="3"/>
        <v>11221</v>
      </c>
      <c r="V17" s="25">
        <f t="shared" si="3"/>
        <v>10915</v>
      </c>
      <c r="W17" s="25">
        <f t="shared" si="3"/>
        <v>11524</v>
      </c>
      <c r="X17" s="25">
        <f t="shared" si="3"/>
        <v>12166</v>
      </c>
      <c r="Y17" s="25">
        <f t="shared" si="3"/>
        <v>12969</v>
      </c>
      <c r="Z17" s="25">
        <f t="shared" si="3"/>
        <v>13299</v>
      </c>
      <c r="AA17" s="25">
        <f t="shared" si="3"/>
        <v>14807</v>
      </c>
      <c r="AB17" s="25">
        <f t="shared" si="3"/>
        <v>15834</v>
      </c>
      <c r="AC17" s="7"/>
      <c r="AD17" s="7"/>
    </row>
    <row r="18" spans="2:30" ht="15.75" customHeight="1" x14ac:dyDescent="0.2">
      <c r="B18" s="22" t="s">
        <v>74</v>
      </c>
      <c r="C18" s="8">
        <v>12746</v>
      </c>
      <c r="D18" s="8">
        <v>12643</v>
      </c>
      <c r="E18" s="8">
        <v>12506</v>
      </c>
      <c r="F18" s="8">
        <v>12230</v>
      </c>
      <c r="G18" s="8">
        <v>12237</v>
      </c>
      <c r="H18" s="8">
        <v>12081</v>
      </c>
      <c r="I18" s="8">
        <v>12533</v>
      </c>
      <c r="J18" s="8">
        <v>13467</v>
      </c>
      <c r="K18" s="8">
        <v>13616</v>
      </c>
      <c r="L18" s="8">
        <v>13385</v>
      </c>
      <c r="M18" s="8">
        <v>13251</v>
      </c>
      <c r="N18" s="8">
        <v>15383</v>
      </c>
      <c r="O18" s="8">
        <v>14628</v>
      </c>
      <c r="P18" s="8">
        <v>14565</v>
      </c>
      <c r="Q18" s="8">
        <v>14273</v>
      </c>
      <c r="R18" s="8">
        <v>16240</v>
      </c>
      <c r="S18" s="8">
        <v>15117</v>
      </c>
      <c r="T18" s="8">
        <v>14926</v>
      </c>
      <c r="U18" s="8">
        <v>15002</v>
      </c>
      <c r="V18" s="8">
        <v>16116</v>
      </c>
      <c r="W18" s="8">
        <v>15558</v>
      </c>
      <c r="X18" s="8">
        <v>15426</v>
      </c>
      <c r="Y18" s="8">
        <v>15370</v>
      </c>
      <c r="Z18" s="8">
        <v>16367</v>
      </c>
      <c r="AA18" s="8">
        <v>15594</v>
      </c>
      <c r="AB18" s="23">
        <v>15461</v>
      </c>
      <c r="AC18" s="7"/>
      <c r="AD18" s="7"/>
    </row>
    <row r="19" spans="2:30" ht="15.75" customHeight="1" x14ac:dyDescent="0.2">
      <c r="B19" s="22" t="s">
        <v>75</v>
      </c>
      <c r="C19" s="8">
        <v>1213</v>
      </c>
      <c r="D19" s="8">
        <v>1163</v>
      </c>
      <c r="E19" s="8">
        <v>1308</v>
      </c>
      <c r="F19" s="8">
        <v>1813</v>
      </c>
      <c r="G19" s="8">
        <v>3315</v>
      </c>
      <c r="H19" s="8">
        <v>3656</v>
      </c>
      <c r="I19" s="8">
        <v>3237</v>
      </c>
      <c r="J19" s="8">
        <v>3266</v>
      </c>
      <c r="K19" s="8">
        <v>3287</v>
      </c>
      <c r="L19" s="8">
        <v>4159</v>
      </c>
      <c r="M19" s="8">
        <v>3663</v>
      </c>
      <c r="N19" s="8">
        <v>3979</v>
      </c>
      <c r="O19" s="8">
        <v>3934</v>
      </c>
      <c r="P19" s="8">
        <v>3932</v>
      </c>
      <c r="Q19" s="8">
        <v>4325</v>
      </c>
      <c r="R19" s="8">
        <v>4624</v>
      </c>
      <c r="S19" s="8">
        <v>4855</v>
      </c>
      <c r="T19" s="8">
        <v>5081</v>
      </c>
      <c r="U19" s="8">
        <v>5513</v>
      </c>
      <c r="V19" s="8">
        <v>5532</v>
      </c>
      <c r="W19" s="8">
        <v>5808</v>
      </c>
      <c r="X19" s="8">
        <v>5604</v>
      </c>
      <c r="Y19" s="8">
        <v>5852</v>
      </c>
      <c r="Z19" s="8">
        <v>5928</v>
      </c>
      <c r="AA19" s="8">
        <v>6840</v>
      </c>
      <c r="AB19" s="8">
        <v>7270</v>
      </c>
      <c r="AC19" s="7"/>
      <c r="AD19" s="7"/>
    </row>
    <row r="20" spans="2:30" ht="15.75" customHeight="1" x14ac:dyDescent="0.2">
      <c r="B20" s="22" t="s">
        <v>69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25">
        <v>0</v>
      </c>
      <c r="AB20" s="8">
        <v>45</v>
      </c>
      <c r="AC20" s="7"/>
      <c r="AD20" s="7"/>
    </row>
    <row r="21" spans="2:30" ht="15.75" customHeight="1" x14ac:dyDescent="0.2">
      <c r="B21" s="2" t="s">
        <v>76</v>
      </c>
      <c r="C21" s="25">
        <f t="shared" ref="C21:AB21" si="4">SUM(C18:C20)</f>
        <v>13959</v>
      </c>
      <c r="D21" s="25">
        <f t="shared" si="4"/>
        <v>13806</v>
      </c>
      <c r="E21" s="25">
        <f t="shared" si="4"/>
        <v>13814</v>
      </c>
      <c r="F21" s="25">
        <f t="shared" si="4"/>
        <v>14043</v>
      </c>
      <c r="G21" s="25">
        <f t="shared" si="4"/>
        <v>15552</v>
      </c>
      <c r="H21" s="25">
        <f t="shared" si="4"/>
        <v>15737</v>
      </c>
      <c r="I21" s="25">
        <f t="shared" si="4"/>
        <v>15770</v>
      </c>
      <c r="J21" s="25">
        <f t="shared" si="4"/>
        <v>16733</v>
      </c>
      <c r="K21" s="25">
        <f t="shared" si="4"/>
        <v>16903</v>
      </c>
      <c r="L21" s="25">
        <f t="shared" si="4"/>
        <v>17544</v>
      </c>
      <c r="M21" s="25">
        <f t="shared" si="4"/>
        <v>16914</v>
      </c>
      <c r="N21" s="25">
        <f t="shared" si="4"/>
        <v>19362</v>
      </c>
      <c r="O21" s="25">
        <f t="shared" si="4"/>
        <v>18562</v>
      </c>
      <c r="P21" s="25">
        <f t="shared" si="4"/>
        <v>18497</v>
      </c>
      <c r="Q21" s="25">
        <f t="shared" si="4"/>
        <v>18598</v>
      </c>
      <c r="R21" s="25">
        <f t="shared" si="4"/>
        <v>20864</v>
      </c>
      <c r="S21" s="25">
        <f t="shared" si="4"/>
        <v>19972</v>
      </c>
      <c r="T21" s="25">
        <f t="shared" si="4"/>
        <v>20007</v>
      </c>
      <c r="U21" s="25">
        <f t="shared" si="4"/>
        <v>20515</v>
      </c>
      <c r="V21" s="25">
        <f t="shared" si="4"/>
        <v>21648</v>
      </c>
      <c r="W21" s="25">
        <f t="shared" si="4"/>
        <v>21366</v>
      </c>
      <c r="X21" s="25">
        <f t="shared" si="4"/>
        <v>21030</v>
      </c>
      <c r="Y21" s="25">
        <f t="shared" si="4"/>
        <v>21222</v>
      </c>
      <c r="Z21" s="25">
        <f t="shared" si="4"/>
        <v>22295</v>
      </c>
      <c r="AA21" s="25">
        <f t="shared" si="4"/>
        <v>22434</v>
      </c>
      <c r="AB21" s="25">
        <f t="shared" si="4"/>
        <v>22776</v>
      </c>
      <c r="AC21" s="7"/>
      <c r="AD21" s="7"/>
    </row>
    <row r="22" spans="2:30" ht="15.75" customHeight="1" x14ac:dyDescent="0.2">
      <c r="B22" s="22" t="s">
        <v>68</v>
      </c>
      <c r="C22" s="8">
        <v>6302</v>
      </c>
      <c r="D22" s="8">
        <v>6663</v>
      </c>
      <c r="E22" s="8">
        <v>6299</v>
      </c>
      <c r="F22" s="8">
        <v>6094</v>
      </c>
      <c r="G22" s="8">
        <v>6999</v>
      </c>
      <c r="H22" s="8">
        <v>7913</v>
      </c>
      <c r="I22" s="8">
        <v>6072</v>
      </c>
      <c r="J22" s="8">
        <v>5023</v>
      </c>
      <c r="K22" s="8">
        <v>5004</v>
      </c>
      <c r="L22" s="8">
        <v>4841</v>
      </c>
      <c r="M22" s="8">
        <v>6171</v>
      </c>
      <c r="N22" s="8">
        <v>5172</v>
      </c>
      <c r="O22" s="8">
        <v>5385</v>
      </c>
      <c r="P22" s="8">
        <v>5736</v>
      </c>
      <c r="Q22" s="8">
        <v>5942</v>
      </c>
      <c r="R22" s="8">
        <v>5865</v>
      </c>
      <c r="S22" s="8">
        <v>6451</v>
      </c>
      <c r="T22" s="8">
        <v>5881</v>
      </c>
      <c r="U22" s="8">
        <v>5471</v>
      </c>
      <c r="V22" s="8">
        <v>5817</v>
      </c>
      <c r="W22" s="8">
        <v>5404</v>
      </c>
      <c r="X22" s="8">
        <v>5706</v>
      </c>
      <c r="Y22" s="8">
        <v>5379</v>
      </c>
      <c r="Z22" s="8">
        <v>5738</v>
      </c>
      <c r="AA22" s="8">
        <v>6283</v>
      </c>
      <c r="AB22" s="8">
        <v>5455</v>
      </c>
      <c r="AC22" s="7"/>
      <c r="AD22" s="7"/>
    </row>
    <row r="23" spans="2:30" ht="15.75" customHeight="1" x14ac:dyDescent="0.2">
      <c r="B23" s="22" t="s">
        <v>69</v>
      </c>
      <c r="C23" s="8">
        <v>12</v>
      </c>
      <c r="D23" s="8">
        <v>9</v>
      </c>
      <c r="E23" s="8">
        <v>7</v>
      </c>
      <c r="F23" s="8">
        <v>8</v>
      </c>
      <c r="G23" s="8">
        <v>0</v>
      </c>
      <c r="H23" s="8">
        <v>14</v>
      </c>
      <c r="I23" s="8">
        <v>26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7"/>
      <c r="AD23" s="7"/>
    </row>
    <row r="24" spans="2:30" ht="15.75" customHeight="1" x14ac:dyDescent="0.2">
      <c r="B24" s="2" t="s">
        <v>77</v>
      </c>
      <c r="C24" s="25">
        <v>6314</v>
      </c>
      <c r="D24" s="25">
        <v>6672</v>
      </c>
      <c r="E24" s="25">
        <v>6306</v>
      </c>
      <c r="F24" s="25">
        <v>6102</v>
      </c>
      <c r="G24" s="25">
        <v>6999</v>
      </c>
      <c r="H24" s="25">
        <v>7927</v>
      </c>
      <c r="I24" s="25">
        <v>6098</v>
      </c>
      <c r="J24" s="25">
        <v>5023</v>
      </c>
      <c r="K24" s="25">
        <v>5004</v>
      </c>
      <c r="L24" s="25">
        <v>4841</v>
      </c>
      <c r="M24" s="25">
        <v>6171</v>
      </c>
      <c r="N24" s="25">
        <f t="shared" ref="N24:AB24" si="5">SUM(N22:N23)</f>
        <v>5172</v>
      </c>
      <c r="O24" s="25">
        <f t="shared" si="5"/>
        <v>5385</v>
      </c>
      <c r="P24" s="25">
        <f t="shared" si="5"/>
        <v>5736</v>
      </c>
      <c r="Q24" s="25">
        <f t="shared" si="5"/>
        <v>5942</v>
      </c>
      <c r="R24" s="25">
        <f t="shared" si="5"/>
        <v>5865</v>
      </c>
      <c r="S24" s="25">
        <f t="shared" si="5"/>
        <v>6451</v>
      </c>
      <c r="T24" s="25">
        <f t="shared" si="5"/>
        <v>5881</v>
      </c>
      <c r="U24" s="25">
        <f t="shared" si="5"/>
        <v>5471</v>
      </c>
      <c r="V24" s="25">
        <f t="shared" si="5"/>
        <v>5817</v>
      </c>
      <c r="W24" s="25">
        <f t="shared" si="5"/>
        <v>5404</v>
      </c>
      <c r="X24" s="25">
        <f t="shared" si="5"/>
        <v>5706</v>
      </c>
      <c r="Y24" s="25">
        <f t="shared" si="5"/>
        <v>5379</v>
      </c>
      <c r="Z24" s="25">
        <f t="shared" si="5"/>
        <v>5738</v>
      </c>
      <c r="AA24" s="25">
        <f t="shared" si="5"/>
        <v>6283</v>
      </c>
      <c r="AB24" s="25">
        <f t="shared" si="5"/>
        <v>5455</v>
      </c>
      <c r="AC24" s="7"/>
      <c r="AD24" s="7"/>
    </row>
    <row r="25" spans="2:30" ht="15.75" customHeight="1" x14ac:dyDescent="0.2">
      <c r="B25" s="22" t="s">
        <v>78</v>
      </c>
      <c r="C25" s="50">
        <v>72359</v>
      </c>
      <c r="D25" s="50">
        <v>73307</v>
      </c>
      <c r="E25" s="50">
        <v>73784</v>
      </c>
      <c r="F25" s="50">
        <v>74591</v>
      </c>
      <c r="G25" s="50">
        <v>81599</v>
      </c>
      <c r="H25" s="50">
        <v>83673</v>
      </c>
      <c r="I25" s="50">
        <v>81738</v>
      </c>
      <c r="J25" s="50">
        <v>81804</v>
      </c>
      <c r="K25" s="50">
        <f t="shared" ref="K25:Y25" si="6">SUM(K6,K21,K9,K12,K15,K22)</f>
        <v>82809</v>
      </c>
      <c r="L25" s="50">
        <f t="shared" si="6"/>
        <v>83536</v>
      </c>
      <c r="M25" s="50">
        <f t="shared" si="6"/>
        <v>85040</v>
      </c>
      <c r="N25" s="50">
        <f t="shared" si="6"/>
        <v>86439</v>
      </c>
      <c r="O25" s="50">
        <f t="shared" si="6"/>
        <v>86253</v>
      </c>
      <c r="P25" s="50">
        <f t="shared" si="6"/>
        <v>86925</v>
      </c>
      <c r="Q25" s="50">
        <f t="shared" si="6"/>
        <v>88734</v>
      </c>
      <c r="R25" s="50">
        <f t="shared" si="6"/>
        <v>92288</v>
      </c>
      <c r="S25" s="50">
        <f t="shared" si="6"/>
        <v>93057</v>
      </c>
      <c r="T25" s="50">
        <f t="shared" si="6"/>
        <v>93508</v>
      </c>
      <c r="U25" s="50">
        <f t="shared" si="6"/>
        <v>97262</v>
      </c>
      <c r="V25" s="50">
        <f t="shared" si="6"/>
        <v>99395</v>
      </c>
      <c r="W25" s="50">
        <f t="shared" si="6"/>
        <v>97024</v>
      </c>
      <c r="X25" s="50">
        <f t="shared" si="6"/>
        <v>95240</v>
      </c>
      <c r="Y25" s="50">
        <f t="shared" si="6"/>
        <v>94242</v>
      </c>
      <c r="Z25" s="50">
        <f>SUM(Z6,Z18,Z19,Z9,Z12,Z15,Z22)</f>
        <v>96075</v>
      </c>
      <c r="AA25" s="50">
        <f>SUM(AA6,AA18,AA19,AA9,AA12,AA15,AA22)</f>
        <v>98406</v>
      </c>
      <c r="AB25" s="50">
        <f>SUM(AB6,AB18,AB19,AB9,AB12,AB15,AB22)</f>
        <v>100245</v>
      </c>
      <c r="AC25" s="7"/>
      <c r="AD25" s="7"/>
    </row>
    <row r="26" spans="2:30" ht="15.75" customHeight="1" x14ac:dyDescent="0.2">
      <c r="B26" s="22" t="s">
        <v>79</v>
      </c>
      <c r="C26" s="9">
        <v>65976</v>
      </c>
      <c r="D26" s="9">
        <v>66369</v>
      </c>
      <c r="E26" s="9">
        <v>67774</v>
      </c>
      <c r="F26" s="9">
        <v>68808</v>
      </c>
      <c r="G26" s="9">
        <v>87904</v>
      </c>
      <c r="H26" s="9">
        <v>87342</v>
      </c>
      <c r="I26" s="9">
        <v>83515</v>
      </c>
      <c r="J26" s="9">
        <v>96833</v>
      </c>
      <c r="K26" s="9">
        <f t="shared" ref="K26:Y26" si="7">SUM(K7,K10,K13,K16,K23)</f>
        <v>103983</v>
      </c>
      <c r="L26" s="9">
        <f t="shared" si="7"/>
        <v>106949</v>
      </c>
      <c r="M26" s="9">
        <f t="shared" si="7"/>
        <v>115941</v>
      </c>
      <c r="N26" s="9">
        <f t="shared" si="7"/>
        <v>110869</v>
      </c>
      <c r="O26" s="9">
        <f t="shared" si="7"/>
        <v>148353</v>
      </c>
      <c r="P26" s="9">
        <f t="shared" si="7"/>
        <v>125182</v>
      </c>
      <c r="Q26" s="9">
        <f t="shared" si="7"/>
        <v>124136</v>
      </c>
      <c r="R26" s="9">
        <f t="shared" si="7"/>
        <v>140788</v>
      </c>
      <c r="S26" s="9">
        <f t="shared" si="7"/>
        <v>180342</v>
      </c>
      <c r="T26" s="9">
        <f t="shared" si="7"/>
        <v>167332</v>
      </c>
      <c r="U26" s="9">
        <f t="shared" si="7"/>
        <v>168063</v>
      </c>
      <c r="V26" s="9">
        <f t="shared" si="7"/>
        <v>177488</v>
      </c>
      <c r="W26" s="9">
        <f t="shared" si="7"/>
        <v>214462</v>
      </c>
      <c r="X26" s="9">
        <f t="shared" si="7"/>
        <v>201898</v>
      </c>
      <c r="Y26" s="9">
        <f t="shared" si="7"/>
        <v>192873</v>
      </c>
      <c r="Z26" s="9">
        <f>SUM(Z7,Z10,Z13,Z16,Z23,Z20)</f>
        <v>196967</v>
      </c>
      <c r="AA26" s="9">
        <f>SUM(AA7,AA10,AA13,AA16,AA23,AA20)</f>
        <v>230843</v>
      </c>
      <c r="AB26" s="9">
        <f>SUM(AB7,AB10,AB13,AB16,AB23,AB20)</f>
        <v>210368</v>
      </c>
      <c r="AC26" s="7"/>
      <c r="AD26" s="7"/>
    </row>
    <row r="27" spans="2:30" ht="15.75" customHeight="1" x14ac:dyDescent="0.2">
      <c r="B27" s="2" t="s">
        <v>80</v>
      </c>
      <c r="C27" s="40">
        <v>138335</v>
      </c>
      <c r="D27" s="40">
        <v>139676</v>
      </c>
      <c r="E27" s="40">
        <v>141558</v>
      </c>
      <c r="F27" s="40">
        <v>143399</v>
      </c>
      <c r="G27" s="40">
        <v>169503</v>
      </c>
      <c r="H27" s="40">
        <v>171015</v>
      </c>
      <c r="I27" s="40">
        <v>165253</v>
      </c>
      <c r="J27" s="40">
        <v>178637</v>
      </c>
      <c r="K27" s="40">
        <v>186792</v>
      </c>
      <c r="L27" s="40">
        <v>190485</v>
      </c>
      <c r="M27" s="40">
        <v>200981</v>
      </c>
      <c r="N27" s="40">
        <f t="shared" ref="N27:AB27" si="8">SUM(N25:N26)</f>
        <v>197308</v>
      </c>
      <c r="O27" s="40">
        <f t="shared" si="8"/>
        <v>234606</v>
      </c>
      <c r="P27" s="40">
        <f t="shared" si="8"/>
        <v>212107</v>
      </c>
      <c r="Q27" s="40">
        <f t="shared" si="8"/>
        <v>212870</v>
      </c>
      <c r="R27" s="40">
        <f t="shared" si="8"/>
        <v>233076</v>
      </c>
      <c r="S27" s="40">
        <f t="shared" si="8"/>
        <v>273399</v>
      </c>
      <c r="T27" s="40">
        <f t="shared" si="8"/>
        <v>260840</v>
      </c>
      <c r="U27" s="40">
        <f t="shared" si="8"/>
        <v>265325</v>
      </c>
      <c r="V27" s="40">
        <f t="shared" si="8"/>
        <v>276883</v>
      </c>
      <c r="W27" s="40">
        <f t="shared" si="8"/>
        <v>311486</v>
      </c>
      <c r="X27" s="40">
        <f t="shared" si="8"/>
        <v>297138</v>
      </c>
      <c r="Y27" s="40">
        <f t="shared" si="8"/>
        <v>287115</v>
      </c>
      <c r="Z27" s="40">
        <f t="shared" si="8"/>
        <v>293042</v>
      </c>
      <c r="AA27" s="40">
        <f t="shared" si="8"/>
        <v>329249</v>
      </c>
      <c r="AB27" s="40">
        <f t="shared" si="8"/>
        <v>310613</v>
      </c>
      <c r="AC27" s="7"/>
      <c r="AD27" s="7"/>
    </row>
    <row r="28" spans="2:30" ht="15" customHeight="1" x14ac:dyDescent="0.2"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spans="2:30" ht="15.75" customHeight="1" x14ac:dyDescent="0.2">
      <c r="G29" s="7" t="s">
        <v>100</v>
      </c>
    </row>
    <row r="30" spans="2:30" ht="15" customHeight="1" x14ac:dyDescent="0.2"/>
    <row r="31" spans="2:30" ht="15" customHeight="1" x14ac:dyDescent="0.2"/>
    <row r="32" spans="2:3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</sheetData>
  <mergeCells count="3">
    <mergeCell ref="A1:B1"/>
    <mergeCell ref="A2:B2"/>
    <mergeCell ref="A3:B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0"/>
  <sheetViews>
    <sheetView showRuler="0" workbookViewId="0">
      <selection activeCell="G15" sqref="G15"/>
    </sheetView>
  </sheetViews>
  <sheetFormatPr defaultColWidth="13.7109375" defaultRowHeight="12.75" x14ac:dyDescent="0.2"/>
  <cols>
    <col min="1" max="1" width="3.42578125" customWidth="1"/>
    <col min="2" max="2" width="40.28515625" customWidth="1"/>
    <col min="3" max="32" width="13.28515625" customWidth="1"/>
  </cols>
  <sheetData>
    <row r="1" spans="1:28" ht="15.75" customHeight="1" x14ac:dyDescent="0.2">
      <c r="A1" s="57" t="s">
        <v>0</v>
      </c>
      <c r="B1" s="58"/>
    </row>
    <row r="2" spans="1:28" ht="15.75" customHeight="1" x14ac:dyDescent="0.2">
      <c r="A2" s="57" t="s">
        <v>101</v>
      </c>
      <c r="B2" s="58"/>
    </row>
    <row r="3" spans="1:28" ht="15.75" customHeight="1" x14ac:dyDescent="0.2">
      <c r="A3" s="59" t="s">
        <v>99</v>
      </c>
      <c r="B3" s="58"/>
    </row>
    <row r="4" spans="1:28" ht="15.75" customHeight="1" x14ac:dyDescent="0.2"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25</v>
      </c>
      <c r="X4" s="3" t="s">
        <v>26</v>
      </c>
      <c r="Y4" s="3" t="s">
        <v>27</v>
      </c>
      <c r="Z4" s="3" t="s">
        <v>28</v>
      </c>
      <c r="AA4" s="3" t="s">
        <v>30</v>
      </c>
      <c r="AB4" s="3" t="s">
        <v>31</v>
      </c>
    </row>
    <row r="5" spans="1:28" ht="15.75" customHeight="1" x14ac:dyDescent="0.2">
      <c r="B5" s="21" t="s">
        <v>102</v>
      </c>
    </row>
    <row r="6" spans="1:28" ht="15.75" customHeight="1" x14ac:dyDescent="0.2">
      <c r="B6" s="22" t="s">
        <v>103</v>
      </c>
      <c r="C6" s="47">
        <v>95947</v>
      </c>
      <c r="D6" s="47">
        <v>96044</v>
      </c>
      <c r="E6" s="47">
        <v>95723</v>
      </c>
      <c r="F6" s="47">
        <v>97462</v>
      </c>
      <c r="G6" s="47">
        <v>107782</v>
      </c>
      <c r="H6" s="47">
        <v>109540</v>
      </c>
      <c r="I6" s="47">
        <v>106982</v>
      </c>
      <c r="J6" s="47">
        <v>115907</v>
      </c>
      <c r="K6" s="47">
        <v>119397</v>
      </c>
      <c r="L6" s="47">
        <v>122693</v>
      </c>
      <c r="M6" s="47">
        <v>126599</v>
      </c>
      <c r="N6" s="47">
        <v>128627</v>
      </c>
      <c r="O6" s="47">
        <v>145256</v>
      </c>
      <c r="P6" s="47">
        <v>140073</v>
      </c>
      <c r="Q6" s="47">
        <v>136785</v>
      </c>
      <c r="R6" s="47">
        <v>147950</v>
      </c>
      <c r="S6" s="47">
        <v>167736</v>
      </c>
      <c r="T6" s="47">
        <v>163605</v>
      </c>
      <c r="U6" s="47">
        <v>166268</v>
      </c>
      <c r="V6" s="47">
        <v>175614</v>
      </c>
      <c r="W6" s="47">
        <v>190293</v>
      </c>
      <c r="X6" s="47">
        <v>190150</v>
      </c>
      <c r="Y6" s="47">
        <v>185097</v>
      </c>
      <c r="Z6" s="47">
        <v>195102</v>
      </c>
      <c r="AA6" s="47">
        <v>208702</v>
      </c>
      <c r="AB6" s="47">
        <v>200919</v>
      </c>
    </row>
    <row r="7" spans="1:28" ht="15.75" customHeight="1" x14ac:dyDescent="0.2">
      <c r="B7" s="22" t="s">
        <v>104</v>
      </c>
      <c r="C7" s="9">
        <v>42388</v>
      </c>
      <c r="D7" s="9">
        <v>43632</v>
      </c>
      <c r="E7" s="9">
        <v>45835</v>
      </c>
      <c r="F7" s="9">
        <v>45937</v>
      </c>
      <c r="G7" s="9">
        <v>61721</v>
      </c>
      <c r="H7" s="9">
        <v>61475</v>
      </c>
      <c r="I7" s="9">
        <v>58271</v>
      </c>
      <c r="J7" s="9">
        <v>62730</v>
      </c>
      <c r="K7" s="9">
        <v>67395</v>
      </c>
      <c r="L7" s="9">
        <v>67792</v>
      </c>
      <c r="M7" s="9">
        <v>74382</v>
      </c>
      <c r="N7" s="9">
        <v>68681</v>
      </c>
      <c r="O7" s="9">
        <v>89350</v>
      </c>
      <c r="P7" s="9">
        <v>72034</v>
      </c>
      <c r="Q7" s="9">
        <v>76085</v>
      </c>
      <c r="R7" s="9">
        <v>85126</v>
      </c>
      <c r="S7" s="9">
        <v>105663</v>
      </c>
      <c r="T7" s="9">
        <v>97235</v>
      </c>
      <c r="U7" s="9">
        <v>99057</v>
      </c>
      <c r="V7" s="9">
        <v>101269</v>
      </c>
      <c r="W7" s="9">
        <v>121193</v>
      </c>
      <c r="X7" s="9">
        <v>106988</v>
      </c>
      <c r="Y7" s="9">
        <v>102018</v>
      </c>
      <c r="Z7" s="9">
        <v>97940</v>
      </c>
      <c r="AA7" s="9">
        <v>120547</v>
      </c>
      <c r="AB7" s="9">
        <v>109694</v>
      </c>
    </row>
    <row r="8" spans="1:28" ht="15.75" customHeight="1" x14ac:dyDescent="0.2">
      <c r="B8" s="2" t="s">
        <v>105</v>
      </c>
      <c r="C8" s="51">
        <f t="shared" ref="C8:AB8" si="0">SUM(C6:C7)</f>
        <v>138335</v>
      </c>
      <c r="D8" s="51">
        <f t="shared" si="0"/>
        <v>139676</v>
      </c>
      <c r="E8" s="51">
        <f t="shared" si="0"/>
        <v>141558</v>
      </c>
      <c r="F8" s="51">
        <f t="shared" si="0"/>
        <v>143399</v>
      </c>
      <c r="G8" s="51">
        <f t="shared" si="0"/>
        <v>169503</v>
      </c>
      <c r="H8" s="51">
        <f t="shared" si="0"/>
        <v>171015</v>
      </c>
      <c r="I8" s="51">
        <f t="shared" si="0"/>
        <v>165253</v>
      </c>
      <c r="J8" s="51">
        <f t="shared" si="0"/>
        <v>178637</v>
      </c>
      <c r="K8" s="51">
        <f t="shared" si="0"/>
        <v>186792</v>
      </c>
      <c r="L8" s="51">
        <f t="shared" si="0"/>
        <v>190485</v>
      </c>
      <c r="M8" s="51">
        <f t="shared" si="0"/>
        <v>200981</v>
      </c>
      <c r="N8" s="51">
        <f t="shared" si="0"/>
        <v>197308</v>
      </c>
      <c r="O8" s="51">
        <f t="shared" si="0"/>
        <v>234606</v>
      </c>
      <c r="P8" s="51">
        <f t="shared" si="0"/>
        <v>212107</v>
      </c>
      <c r="Q8" s="51">
        <f t="shared" si="0"/>
        <v>212870</v>
      </c>
      <c r="R8" s="51">
        <f t="shared" si="0"/>
        <v>233076</v>
      </c>
      <c r="S8" s="51">
        <f t="shared" si="0"/>
        <v>273399</v>
      </c>
      <c r="T8" s="51">
        <f t="shared" si="0"/>
        <v>260840</v>
      </c>
      <c r="U8" s="51">
        <f t="shared" si="0"/>
        <v>265325</v>
      </c>
      <c r="V8" s="51">
        <f t="shared" si="0"/>
        <v>276883</v>
      </c>
      <c r="W8" s="51">
        <f t="shared" si="0"/>
        <v>311486</v>
      </c>
      <c r="X8" s="51">
        <f t="shared" si="0"/>
        <v>297138</v>
      </c>
      <c r="Y8" s="51">
        <f t="shared" si="0"/>
        <v>287115</v>
      </c>
      <c r="Z8" s="51">
        <f t="shared" si="0"/>
        <v>293042</v>
      </c>
      <c r="AA8" s="51">
        <f t="shared" si="0"/>
        <v>329249</v>
      </c>
      <c r="AB8" s="51">
        <f t="shared" si="0"/>
        <v>310613</v>
      </c>
    </row>
    <row r="9" spans="1:28" ht="15" customHeight="1" x14ac:dyDescent="0.2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ht="15" customHeight="1" x14ac:dyDescent="0.2"/>
    <row r="11" spans="1:28" ht="15" customHeight="1" x14ac:dyDescent="0.2"/>
    <row r="12" spans="1:28" ht="15" customHeight="1" x14ac:dyDescent="0.2"/>
    <row r="13" spans="1:28" ht="15" customHeight="1" x14ac:dyDescent="0.2"/>
    <row r="14" spans="1:28" ht="15" customHeight="1" x14ac:dyDescent="0.2"/>
    <row r="15" spans="1:28" ht="15" customHeight="1" x14ac:dyDescent="0.2"/>
    <row r="16" spans="1:28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3">
    <mergeCell ref="A1:B1"/>
    <mergeCell ref="A2:B2"/>
    <mergeCell ref="A3:B3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0"/>
  <sheetViews>
    <sheetView showRuler="0" workbookViewId="0">
      <selection activeCell="E17" sqref="E17"/>
    </sheetView>
  </sheetViews>
  <sheetFormatPr defaultColWidth="13.7109375" defaultRowHeight="12.75" x14ac:dyDescent="0.2"/>
  <cols>
    <col min="1" max="1" width="3.42578125" customWidth="1"/>
    <col min="2" max="2" width="40.140625" customWidth="1"/>
    <col min="3" max="31" width="13.28515625" customWidth="1"/>
  </cols>
  <sheetData>
    <row r="1" spans="1:30" ht="15.75" customHeight="1" x14ac:dyDescent="0.2">
      <c r="A1" s="57" t="s">
        <v>0</v>
      </c>
      <c r="B1" s="58"/>
    </row>
    <row r="2" spans="1:30" ht="15.75" customHeight="1" x14ac:dyDescent="0.2">
      <c r="A2" s="57" t="s">
        <v>106</v>
      </c>
      <c r="B2" s="58"/>
    </row>
    <row r="3" spans="1:30" ht="15.75" customHeight="1" x14ac:dyDescent="0.2">
      <c r="A3" s="59" t="s">
        <v>99</v>
      </c>
      <c r="B3" s="58"/>
    </row>
    <row r="4" spans="1:30" ht="15.75" customHeight="1" x14ac:dyDescent="0.2"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25</v>
      </c>
      <c r="X4" s="3" t="s">
        <v>26</v>
      </c>
      <c r="Y4" s="3" t="s">
        <v>27</v>
      </c>
      <c r="Z4" s="3" t="s">
        <v>28</v>
      </c>
      <c r="AA4" s="3" t="s">
        <v>30</v>
      </c>
      <c r="AB4" s="3" t="s">
        <v>31</v>
      </c>
    </row>
    <row r="5" spans="1:30" ht="15.75" customHeight="1" x14ac:dyDescent="0.2">
      <c r="B5" s="21" t="s">
        <v>107</v>
      </c>
    </row>
    <row r="6" spans="1:30" ht="15.75" customHeight="1" x14ac:dyDescent="0.2">
      <c r="B6" s="7" t="s">
        <v>108</v>
      </c>
      <c r="C6" s="47">
        <v>76382</v>
      </c>
      <c r="D6" s="47">
        <v>78337</v>
      </c>
      <c r="E6" s="47">
        <v>81314</v>
      </c>
      <c r="F6" s="47">
        <v>82005</v>
      </c>
      <c r="G6" s="47">
        <v>102320</v>
      </c>
      <c r="H6" s="47">
        <v>102095</v>
      </c>
      <c r="I6" s="47">
        <v>97503</v>
      </c>
      <c r="J6" s="47">
        <v>103971</v>
      </c>
      <c r="K6" s="47">
        <v>109252</v>
      </c>
      <c r="L6" s="47">
        <v>111057</v>
      </c>
      <c r="M6" s="47">
        <v>120858</v>
      </c>
      <c r="N6" s="47">
        <v>112212</v>
      </c>
      <c r="O6" s="47">
        <v>145612</v>
      </c>
      <c r="P6" s="47">
        <v>129992</v>
      </c>
      <c r="Q6" s="47">
        <v>131860</v>
      </c>
      <c r="R6" s="47">
        <v>146866</v>
      </c>
      <c r="S6" s="47">
        <v>175324</v>
      </c>
      <c r="T6" s="47">
        <v>160883</v>
      </c>
      <c r="U6" s="47">
        <v>163587</v>
      </c>
      <c r="V6" s="47">
        <v>169018</v>
      </c>
      <c r="W6" s="47">
        <v>197210</v>
      </c>
      <c r="X6" s="47">
        <v>181298</v>
      </c>
      <c r="Y6" s="47">
        <v>172814</v>
      </c>
      <c r="Z6" s="47">
        <v>167889</v>
      </c>
      <c r="AA6" s="47">
        <v>198852</v>
      </c>
      <c r="AB6" s="47">
        <v>183828</v>
      </c>
      <c r="AC6" s="7"/>
      <c r="AD6" s="7"/>
    </row>
    <row r="7" spans="1:30" ht="15.75" customHeight="1" x14ac:dyDescent="0.2">
      <c r="B7" s="7" t="s">
        <v>109</v>
      </c>
      <c r="C7" s="8">
        <v>30054</v>
      </c>
      <c r="D7" s="8">
        <v>29481</v>
      </c>
      <c r="E7" s="8">
        <v>28955</v>
      </c>
      <c r="F7" s="8">
        <v>29961</v>
      </c>
      <c r="G7" s="8">
        <v>32595</v>
      </c>
      <c r="H7" s="8">
        <v>32265</v>
      </c>
      <c r="I7" s="8">
        <v>34168</v>
      </c>
      <c r="J7" s="8">
        <v>38153</v>
      </c>
      <c r="K7" s="8">
        <v>39431</v>
      </c>
      <c r="L7" s="8">
        <v>41945</v>
      </c>
      <c r="M7" s="8">
        <v>43040</v>
      </c>
      <c r="N7" s="8">
        <v>46680</v>
      </c>
      <c r="O7" s="8">
        <v>48756</v>
      </c>
      <c r="P7" s="8">
        <v>43252</v>
      </c>
      <c r="Q7" s="8">
        <v>44959</v>
      </c>
      <c r="R7" s="8">
        <v>48489</v>
      </c>
      <c r="S7" s="8">
        <v>59390</v>
      </c>
      <c r="T7" s="8">
        <v>61689</v>
      </c>
      <c r="U7" s="8">
        <v>64838</v>
      </c>
      <c r="V7" s="8">
        <v>69010</v>
      </c>
      <c r="W7" s="8">
        <v>72938</v>
      </c>
      <c r="X7" s="8">
        <v>68010</v>
      </c>
      <c r="Y7" s="8">
        <v>64584</v>
      </c>
      <c r="Z7" s="8">
        <v>67657</v>
      </c>
      <c r="AA7" s="8">
        <v>76100</v>
      </c>
      <c r="AB7" s="8">
        <v>73329</v>
      </c>
      <c r="AC7" s="7"/>
      <c r="AD7" s="7"/>
    </row>
    <row r="8" spans="1:30" ht="15.75" customHeight="1" x14ac:dyDescent="0.2">
      <c r="B8" s="7" t="s">
        <v>110</v>
      </c>
      <c r="C8" s="8">
        <v>17940</v>
      </c>
      <c r="D8" s="8">
        <v>18052</v>
      </c>
      <c r="E8" s="8">
        <v>17475</v>
      </c>
      <c r="F8" s="8">
        <v>17390</v>
      </c>
      <c r="G8" s="8">
        <v>19036</v>
      </c>
      <c r="H8" s="8">
        <v>20918</v>
      </c>
      <c r="I8" s="8">
        <v>17812</v>
      </c>
      <c r="J8" s="8">
        <v>19780</v>
      </c>
      <c r="K8" s="8">
        <v>21206</v>
      </c>
      <c r="L8" s="8">
        <v>19939</v>
      </c>
      <c r="M8" s="8">
        <v>20169</v>
      </c>
      <c r="N8" s="8">
        <v>19054</v>
      </c>
      <c r="O8" s="8">
        <v>21676</v>
      </c>
      <c r="P8" s="8">
        <v>20366</v>
      </c>
      <c r="Q8" s="8">
        <v>17453</v>
      </c>
      <c r="R8" s="8">
        <v>16857</v>
      </c>
      <c r="S8" s="8">
        <v>18713</v>
      </c>
      <c r="T8" s="8">
        <v>18261</v>
      </c>
      <c r="U8" s="8">
        <v>16385</v>
      </c>
      <c r="V8" s="8">
        <v>17207</v>
      </c>
      <c r="W8" s="8">
        <v>19972</v>
      </c>
      <c r="X8" s="8">
        <v>26800</v>
      </c>
      <c r="Y8" s="8">
        <v>28495</v>
      </c>
      <c r="Z8" s="8">
        <v>35201</v>
      </c>
      <c r="AA8" s="8">
        <v>31863</v>
      </c>
      <c r="AB8" s="8">
        <v>30680</v>
      </c>
      <c r="AC8" s="7"/>
      <c r="AD8" s="7"/>
    </row>
    <row r="9" spans="1:30" ht="15.75" customHeight="1" x14ac:dyDescent="0.2">
      <c r="B9" s="7" t="s">
        <v>111</v>
      </c>
      <c r="C9" s="9">
        <v>13959</v>
      </c>
      <c r="D9" s="9">
        <v>13806</v>
      </c>
      <c r="E9" s="9">
        <v>13814</v>
      </c>
      <c r="F9" s="9">
        <v>14043</v>
      </c>
      <c r="G9" s="9">
        <v>15552</v>
      </c>
      <c r="H9" s="9">
        <v>15737</v>
      </c>
      <c r="I9" s="9">
        <v>15770</v>
      </c>
      <c r="J9" s="9">
        <v>16733</v>
      </c>
      <c r="K9" s="9">
        <v>16903</v>
      </c>
      <c r="L9" s="9">
        <v>17544</v>
      </c>
      <c r="M9" s="9">
        <v>16914</v>
      </c>
      <c r="N9" s="9">
        <v>19362</v>
      </c>
      <c r="O9" s="9">
        <v>18562</v>
      </c>
      <c r="P9" s="9">
        <v>18497</v>
      </c>
      <c r="Q9" s="9">
        <v>18598</v>
      </c>
      <c r="R9" s="9">
        <v>20864</v>
      </c>
      <c r="S9" s="9">
        <v>19972</v>
      </c>
      <c r="T9" s="9">
        <v>20007</v>
      </c>
      <c r="U9" s="9">
        <v>20515</v>
      </c>
      <c r="V9" s="9">
        <v>21648</v>
      </c>
      <c r="W9" s="9">
        <v>21366</v>
      </c>
      <c r="X9" s="9">
        <v>21030</v>
      </c>
      <c r="Y9" s="9">
        <v>21222</v>
      </c>
      <c r="Z9" s="9">
        <v>22295</v>
      </c>
      <c r="AA9" s="9">
        <v>22434</v>
      </c>
      <c r="AB9" s="9">
        <v>22776</v>
      </c>
      <c r="AC9" s="7"/>
      <c r="AD9" s="7"/>
    </row>
    <row r="10" spans="1:30" ht="15.75" customHeight="1" x14ac:dyDescent="0.2">
      <c r="B10" s="2" t="s">
        <v>105</v>
      </c>
      <c r="C10" s="51">
        <f t="shared" ref="C10:AB10" si="0">SUM(C6:C9)</f>
        <v>138335</v>
      </c>
      <c r="D10" s="51">
        <f t="shared" si="0"/>
        <v>139676</v>
      </c>
      <c r="E10" s="51">
        <f t="shared" si="0"/>
        <v>141558</v>
      </c>
      <c r="F10" s="51">
        <f t="shared" si="0"/>
        <v>143399</v>
      </c>
      <c r="G10" s="51">
        <f t="shared" si="0"/>
        <v>169503</v>
      </c>
      <c r="H10" s="51">
        <f t="shared" si="0"/>
        <v>171015</v>
      </c>
      <c r="I10" s="51">
        <f t="shared" si="0"/>
        <v>165253</v>
      </c>
      <c r="J10" s="51">
        <f t="shared" si="0"/>
        <v>178637</v>
      </c>
      <c r="K10" s="51">
        <f t="shared" si="0"/>
        <v>186792</v>
      </c>
      <c r="L10" s="51">
        <f t="shared" si="0"/>
        <v>190485</v>
      </c>
      <c r="M10" s="51">
        <f t="shared" si="0"/>
        <v>200981</v>
      </c>
      <c r="N10" s="51">
        <f t="shared" si="0"/>
        <v>197308</v>
      </c>
      <c r="O10" s="51">
        <f t="shared" si="0"/>
        <v>234606</v>
      </c>
      <c r="P10" s="51">
        <f t="shared" si="0"/>
        <v>212107</v>
      </c>
      <c r="Q10" s="51">
        <f t="shared" si="0"/>
        <v>212870</v>
      </c>
      <c r="R10" s="51">
        <f t="shared" si="0"/>
        <v>233076</v>
      </c>
      <c r="S10" s="51">
        <f t="shared" si="0"/>
        <v>273399</v>
      </c>
      <c r="T10" s="51">
        <f t="shared" si="0"/>
        <v>260840</v>
      </c>
      <c r="U10" s="51">
        <f t="shared" si="0"/>
        <v>265325</v>
      </c>
      <c r="V10" s="51">
        <f t="shared" si="0"/>
        <v>276883</v>
      </c>
      <c r="W10" s="51">
        <f t="shared" si="0"/>
        <v>311486</v>
      </c>
      <c r="X10" s="51">
        <f t="shared" si="0"/>
        <v>297138</v>
      </c>
      <c r="Y10" s="51">
        <f t="shared" si="0"/>
        <v>287115</v>
      </c>
      <c r="Z10" s="51">
        <f t="shared" si="0"/>
        <v>293042</v>
      </c>
      <c r="AA10" s="51">
        <f t="shared" si="0"/>
        <v>329249</v>
      </c>
      <c r="AB10" s="51">
        <f t="shared" si="0"/>
        <v>310613</v>
      </c>
      <c r="AC10" s="7"/>
      <c r="AD10" s="7"/>
    </row>
    <row r="11" spans="1:30" ht="15" customHeight="1" x14ac:dyDescent="0.2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D11" s="7"/>
    </row>
    <row r="12" spans="1:30" ht="15.75" customHeight="1" x14ac:dyDescent="0.2">
      <c r="B12" s="21" t="s">
        <v>112</v>
      </c>
      <c r="AA12" s="7"/>
      <c r="AB12" s="7"/>
      <c r="AD12" s="1"/>
    </row>
    <row r="13" spans="1:30" ht="15.75" customHeight="1" x14ac:dyDescent="0.2">
      <c r="B13" s="7" t="s">
        <v>113</v>
      </c>
      <c r="C13" s="47">
        <v>12746</v>
      </c>
      <c r="D13" s="47">
        <v>12643</v>
      </c>
      <c r="E13" s="47">
        <v>12506</v>
      </c>
      <c r="F13" s="47">
        <v>12230</v>
      </c>
      <c r="G13" s="47">
        <v>12237</v>
      </c>
      <c r="H13" s="47">
        <v>12081</v>
      </c>
      <c r="I13" s="47">
        <v>12533</v>
      </c>
      <c r="J13" s="47">
        <v>13467</v>
      </c>
      <c r="K13" s="47">
        <v>13616</v>
      </c>
      <c r="L13" s="47">
        <v>13385</v>
      </c>
      <c r="M13" s="47">
        <v>13251</v>
      </c>
      <c r="N13" s="47">
        <v>15383</v>
      </c>
      <c r="O13" s="47">
        <v>14628</v>
      </c>
      <c r="P13" s="47">
        <v>14565</v>
      </c>
      <c r="Q13" s="47">
        <v>14273</v>
      </c>
      <c r="R13" s="47">
        <v>16240</v>
      </c>
      <c r="S13" s="47">
        <v>15117</v>
      </c>
      <c r="T13" s="47">
        <v>14926</v>
      </c>
      <c r="U13" s="47">
        <v>15002</v>
      </c>
      <c r="V13" s="47">
        <v>16116</v>
      </c>
      <c r="W13" s="47">
        <v>15558</v>
      </c>
      <c r="X13" s="47">
        <v>15426</v>
      </c>
      <c r="Y13" s="47">
        <v>15370</v>
      </c>
      <c r="Z13" s="47">
        <v>16367</v>
      </c>
      <c r="AA13" s="47">
        <v>15594</v>
      </c>
      <c r="AB13" s="49">
        <v>15461</v>
      </c>
      <c r="AC13" s="7"/>
      <c r="AD13" s="7"/>
    </row>
    <row r="14" spans="1:30" ht="15.75" customHeight="1" x14ac:dyDescent="0.2">
      <c r="B14" s="7" t="s">
        <v>114</v>
      </c>
      <c r="C14" s="9">
        <v>1213</v>
      </c>
      <c r="D14" s="9">
        <v>1163</v>
      </c>
      <c r="E14" s="9">
        <v>1308</v>
      </c>
      <c r="F14" s="9">
        <v>1813</v>
      </c>
      <c r="G14" s="9">
        <v>3315</v>
      </c>
      <c r="H14" s="9">
        <v>3656</v>
      </c>
      <c r="I14" s="9">
        <v>3237</v>
      </c>
      <c r="J14" s="9">
        <v>3266</v>
      </c>
      <c r="K14" s="9">
        <v>3287</v>
      </c>
      <c r="L14" s="9">
        <v>4159</v>
      </c>
      <c r="M14" s="9">
        <v>3663</v>
      </c>
      <c r="N14" s="9">
        <v>3979</v>
      </c>
      <c r="O14" s="9">
        <v>3934</v>
      </c>
      <c r="P14" s="9">
        <v>3932</v>
      </c>
      <c r="Q14" s="9">
        <v>4325</v>
      </c>
      <c r="R14" s="9">
        <v>4624</v>
      </c>
      <c r="S14" s="9">
        <v>4855</v>
      </c>
      <c r="T14" s="9">
        <v>5081</v>
      </c>
      <c r="U14" s="9">
        <v>5513</v>
      </c>
      <c r="V14" s="9">
        <v>5532</v>
      </c>
      <c r="W14" s="9">
        <v>5808</v>
      </c>
      <c r="X14" s="9">
        <v>5604</v>
      </c>
      <c r="Y14" s="9">
        <v>5852</v>
      </c>
      <c r="Z14" s="9">
        <v>5928</v>
      </c>
      <c r="AA14" s="9">
        <v>6840</v>
      </c>
      <c r="AB14" s="9">
        <v>7315</v>
      </c>
      <c r="AC14" s="7"/>
      <c r="AD14" s="7"/>
    </row>
    <row r="15" spans="1:30" ht="15.75" customHeight="1" x14ac:dyDescent="0.2">
      <c r="B15" s="2" t="s">
        <v>76</v>
      </c>
      <c r="C15" s="51">
        <f t="shared" ref="C15:AB15" si="1">SUM(C13:C14)</f>
        <v>13959</v>
      </c>
      <c r="D15" s="51">
        <f t="shared" si="1"/>
        <v>13806</v>
      </c>
      <c r="E15" s="51">
        <f t="shared" si="1"/>
        <v>13814</v>
      </c>
      <c r="F15" s="51">
        <f t="shared" si="1"/>
        <v>14043</v>
      </c>
      <c r="G15" s="51">
        <f t="shared" si="1"/>
        <v>15552</v>
      </c>
      <c r="H15" s="51">
        <f t="shared" si="1"/>
        <v>15737</v>
      </c>
      <c r="I15" s="51">
        <f t="shared" si="1"/>
        <v>15770</v>
      </c>
      <c r="J15" s="51">
        <f t="shared" si="1"/>
        <v>16733</v>
      </c>
      <c r="K15" s="51">
        <f t="shared" si="1"/>
        <v>16903</v>
      </c>
      <c r="L15" s="51">
        <f t="shared" si="1"/>
        <v>17544</v>
      </c>
      <c r="M15" s="51">
        <f t="shared" si="1"/>
        <v>16914</v>
      </c>
      <c r="N15" s="51">
        <f t="shared" si="1"/>
        <v>19362</v>
      </c>
      <c r="O15" s="51">
        <f t="shared" si="1"/>
        <v>18562</v>
      </c>
      <c r="P15" s="51">
        <f t="shared" si="1"/>
        <v>18497</v>
      </c>
      <c r="Q15" s="51">
        <f t="shared" si="1"/>
        <v>18598</v>
      </c>
      <c r="R15" s="51">
        <f t="shared" si="1"/>
        <v>20864</v>
      </c>
      <c r="S15" s="51">
        <f t="shared" si="1"/>
        <v>19972</v>
      </c>
      <c r="T15" s="51">
        <f t="shared" si="1"/>
        <v>20007</v>
      </c>
      <c r="U15" s="51">
        <f t="shared" si="1"/>
        <v>20515</v>
      </c>
      <c r="V15" s="51">
        <f t="shared" si="1"/>
        <v>21648</v>
      </c>
      <c r="W15" s="51">
        <f t="shared" si="1"/>
        <v>21366</v>
      </c>
      <c r="X15" s="51">
        <f t="shared" si="1"/>
        <v>21030</v>
      </c>
      <c r="Y15" s="51">
        <f t="shared" si="1"/>
        <v>21222</v>
      </c>
      <c r="Z15" s="51">
        <f t="shared" si="1"/>
        <v>22295</v>
      </c>
      <c r="AA15" s="51">
        <f t="shared" si="1"/>
        <v>22434</v>
      </c>
      <c r="AB15" s="51">
        <f t="shared" si="1"/>
        <v>22776</v>
      </c>
      <c r="AC15" s="7"/>
      <c r="AD15" s="7"/>
    </row>
    <row r="16" spans="1:30" ht="15" customHeight="1" x14ac:dyDescent="0.2"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3">
    <mergeCell ref="A1:B1"/>
    <mergeCell ref="A2:B2"/>
    <mergeCell ref="A3:B3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EB737-018F-4FB0-8A2B-C255793AB12B}">
  <dimension ref="A1:AF50"/>
  <sheetViews>
    <sheetView tabSelected="1" showRuler="0" workbookViewId="0">
      <selection activeCell="AF12" sqref="AF12"/>
    </sheetView>
  </sheetViews>
  <sheetFormatPr defaultColWidth="13.7109375" defaultRowHeight="12.75" x14ac:dyDescent="0.2"/>
  <cols>
    <col min="1" max="1" width="2.140625" style="53" customWidth="1"/>
    <col min="2" max="2" width="58.140625" style="53" customWidth="1"/>
    <col min="3" max="31" width="10.42578125" style="53" customWidth="1"/>
    <col min="32" max="35" width="9.28515625" style="53" customWidth="1"/>
    <col min="36" max="16384" width="13.7109375" style="53"/>
  </cols>
  <sheetData>
    <row r="1" spans="1:32" ht="15.75" customHeight="1" x14ac:dyDescent="0.2">
      <c r="A1" s="57" t="s">
        <v>0</v>
      </c>
      <c r="B1" s="58"/>
    </row>
    <row r="2" spans="1:32" ht="15.75" customHeight="1" x14ac:dyDescent="0.2">
      <c r="A2" s="57" t="s">
        <v>115</v>
      </c>
      <c r="B2" s="58"/>
    </row>
    <row r="3" spans="1:32" ht="15" customHeight="1" x14ac:dyDescent="0.2"/>
    <row r="4" spans="1:32" ht="15.75" customHeight="1" x14ac:dyDescent="0.2">
      <c r="C4" s="3" t="s">
        <v>3</v>
      </c>
      <c r="D4" s="3" t="s">
        <v>4</v>
      </c>
      <c r="E4" s="3" t="s">
        <v>5</v>
      </c>
      <c r="F4" s="3" t="s">
        <v>6</v>
      </c>
      <c r="G4" s="41">
        <v>2017</v>
      </c>
      <c r="H4" s="3" t="s">
        <v>116</v>
      </c>
      <c r="I4" s="3" t="s">
        <v>117</v>
      </c>
      <c r="J4" s="3" t="s">
        <v>118</v>
      </c>
      <c r="K4" s="3" t="s">
        <v>119</v>
      </c>
      <c r="L4" s="41">
        <v>2018</v>
      </c>
      <c r="M4" s="3" t="s">
        <v>120</v>
      </c>
      <c r="N4" s="3" t="s">
        <v>121</v>
      </c>
      <c r="O4" s="3" t="s">
        <v>122</v>
      </c>
      <c r="P4" s="3" t="s">
        <v>123</v>
      </c>
      <c r="Q4" s="41">
        <v>2019</v>
      </c>
      <c r="R4" s="3" t="s">
        <v>124</v>
      </c>
      <c r="S4" s="3" t="s">
        <v>125</v>
      </c>
      <c r="T4" s="3" t="s">
        <v>126</v>
      </c>
      <c r="U4" s="3" t="s">
        <v>127</v>
      </c>
      <c r="V4" s="41">
        <v>2020</v>
      </c>
      <c r="W4" s="3" t="s">
        <v>128</v>
      </c>
      <c r="X4" s="3" t="s">
        <v>129</v>
      </c>
      <c r="Y4" s="3" t="s">
        <v>130</v>
      </c>
      <c r="Z4" s="3" t="s">
        <v>131</v>
      </c>
      <c r="AA4" s="3" t="s">
        <v>132</v>
      </c>
      <c r="AB4" s="3" t="s">
        <v>133</v>
      </c>
      <c r="AC4" s="3" t="s">
        <v>134</v>
      </c>
      <c r="AD4" s="3" t="s">
        <v>135</v>
      </c>
      <c r="AE4" s="3" t="s">
        <v>136</v>
      </c>
      <c r="AF4" s="3" t="s">
        <v>137</v>
      </c>
    </row>
    <row r="5" spans="1:32" ht="15.75" customHeight="1" x14ac:dyDescent="0.2">
      <c r="B5" s="42" t="s">
        <v>138</v>
      </c>
    </row>
    <row r="6" spans="1:32" ht="15.75" customHeight="1" x14ac:dyDescent="0.2">
      <c r="B6" s="52" t="s">
        <v>139</v>
      </c>
      <c r="C6" s="43">
        <v>2.34</v>
      </c>
      <c r="D6" s="43">
        <v>2.4500000000000002</v>
      </c>
      <c r="E6" s="43">
        <v>2.27</v>
      </c>
      <c r="F6" s="43">
        <v>2.04</v>
      </c>
      <c r="G6" s="43">
        <v>2.27</v>
      </c>
      <c r="H6" s="43">
        <v>2.14</v>
      </c>
      <c r="I6" s="43">
        <v>2.02</v>
      </c>
      <c r="J6" s="43">
        <v>1.97</v>
      </c>
      <c r="K6" s="43">
        <v>2.04</v>
      </c>
      <c r="L6" s="43">
        <v>2.04</v>
      </c>
      <c r="M6" s="43">
        <v>2.04</v>
      </c>
      <c r="N6" s="43">
        <v>1.77</v>
      </c>
      <c r="O6" s="43">
        <v>1.79</v>
      </c>
      <c r="P6" s="43">
        <v>2.0299999999999998</v>
      </c>
      <c r="Q6" s="43">
        <v>1.89</v>
      </c>
      <c r="R6" s="43">
        <v>2.0499999999999998</v>
      </c>
      <c r="S6" s="43">
        <v>1.95</v>
      </c>
      <c r="T6" s="43">
        <v>2.0299999999999998</v>
      </c>
      <c r="U6" s="43">
        <v>2.0499999999999998</v>
      </c>
      <c r="V6" s="43">
        <v>2.02</v>
      </c>
      <c r="W6" s="43">
        <v>2.19</v>
      </c>
      <c r="X6" s="43">
        <v>2.1800000000000002</v>
      </c>
      <c r="Y6" s="43">
        <v>2.15</v>
      </c>
      <c r="Z6" s="43">
        <v>1.93</v>
      </c>
      <c r="AA6" s="43">
        <v>2.2200000000000002</v>
      </c>
      <c r="AB6" s="43">
        <v>2.2000000000000002</v>
      </c>
      <c r="AC6" s="43">
        <v>2.23</v>
      </c>
      <c r="AD6" s="43">
        <v>2.33</v>
      </c>
      <c r="AE6" s="43">
        <v>2.09</v>
      </c>
      <c r="AF6" s="43">
        <v>2.1</v>
      </c>
    </row>
    <row r="7" spans="1:32" ht="15.75" customHeight="1" x14ac:dyDescent="0.2">
      <c r="B7" s="14" t="s">
        <v>140</v>
      </c>
      <c r="H7" s="28">
        <v>1.88</v>
      </c>
      <c r="I7" s="28">
        <v>1.84</v>
      </c>
      <c r="J7" s="28">
        <v>1.93</v>
      </c>
      <c r="K7" s="28">
        <v>1.86</v>
      </c>
      <c r="L7" s="28">
        <v>1.88</v>
      </c>
      <c r="M7" s="28">
        <v>1.81</v>
      </c>
      <c r="N7" s="28">
        <v>1.84</v>
      </c>
      <c r="O7" s="28">
        <v>1.95</v>
      </c>
      <c r="P7" s="28">
        <v>2.02</v>
      </c>
      <c r="Q7" s="28">
        <v>1.91</v>
      </c>
      <c r="R7" s="28">
        <v>1.9</v>
      </c>
      <c r="S7" s="28">
        <v>1.94</v>
      </c>
      <c r="T7" s="28">
        <v>1.83</v>
      </c>
      <c r="U7" s="28">
        <v>1.82</v>
      </c>
      <c r="V7" s="28">
        <v>1.87</v>
      </c>
      <c r="W7" s="28">
        <v>1.91</v>
      </c>
      <c r="X7" s="28">
        <v>2.02</v>
      </c>
      <c r="Y7" s="28">
        <v>1.95</v>
      </c>
      <c r="Z7" s="28">
        <v>1.98</v>
      </c>
      <c r="AA7" s="28">
        <v>2.0499999999999998</v>
      </c>
      <c r="AB7" s="28">
        <v>2.27</v>
      </c>
      <c r="AC7" s="28">
        <v>2.23</v>
      </c>
      <c r="AD7" s="28">
        <v>2.42</v>
      </c>
      <c r="AE7" s="28">
        <v>2.54</v>
      </c>
      <c r="AF7" s="28">
        <v>2.44</v>
      </c>
    </row>
    <row r="8" spans="1:32" ht="15.75" customHeight="1" x14ac:dyDescent="0.2">
      <c r="B8" s="14" t="s">
        <v>141</v>
      </c>
      <c r="H8" s="28">
        <v>2.68</v>
      </c>
      <c r="I8" s="28">
        <v>2.34</v>
      </c>
      <c r="J8" s="28">
        <v>2.0299999999999998</v>
      </c>
      <c r="K8" s="28">
        <v>2.36</v>
      </c>
      <c r="L8" s="28">
        <v>2.34</v>
      </c>
      <c r="M8" s="28">
        <v>2.4300000000000002</v>
      </c>
      <c r="N8" s="28">
        <v>1.69</v>
      </c>
      <c r="O8" s="28">
        <v>1.62</v>
      </c>
      <c r="P8" s="28">
        <v>2.0299999999999998</v>
      </c>
      <c r="Q8" s="28">
        <v>1.87</v>
      </c>
      <c r="R8" s="28">
        <v>2.25</v>
      </c>
      <c r="S8" s="28">
        <v>1.97</v>
      </c>
      <c r="T8" s="28">
        <v>2.37</v>
      </c>
      <c r="U8" s="28">
        <v>2.42</v>
      </c>
      <c r="V8" s="28">
        <v>2.25</v>
      </c>
      <c r="W8" s="28">
        <v>2.56</v>
      </c>
      <c r="X8" s="28">
        <v>2.38</v>
      </c>
      <c r="Y8" s="28">
        <v>2.42</v>
      </c>
      <c r="Z8" s="28">
        <v>1.89</v>
      </c>
      <c r="AA8" s="28">
        <v>2.4</v>
      </c>
      <c r="AB8" s="28">
        <v>2.14</v>
      </c>
      <c r="AC8" s="28">
        <v>2.2400000000000002</v>
      </c>
      <c r="AD8" s="28">
        <v>2.2400000000000002</v>
      </c>
      <c r="AE8" s="28">
        <v>1.78</v>
      </c>
      <c r="AF8" s="28">
        <v>1.83</v>
      </c>
    </row>
    <row r="9" spans="1:32" ht="15.75" customHeight="1" x14ac:dyDescent="0.2">
      <c r="B9" s="44" t="s">
        <v>142</v>
      </c>
      <c r="H9" s="45">
        <v>2.94</v>
      </c>
      <c r="I9" s="45">
        <v>2.73</v>
      </c>
      <c r="J9" s="45">
        <v>2.59</v>
      </c>
      <c r="K9" s="45">
        <v>2.6</v>
      </c>
      <c r="L9" s="45">
        <v>2.71</v>
      </c>
      <c r="M9" s="45">
        <v>2.6</v>
      </c>
      <c r="N9" s="45">
        <v>2.86</v>
      </c>
      <c r="O9" s="45">
        <v>3</v>
      </c>
      <c r="P9" s="45">
        <v>2.63</v>
      </c>
      <c r="Q9" s="45">
        <v>2.78</v>
      </c>
      <c r="R9" s="45">
        <v>3.42</v>
      </c>
      <c r="S9" s="45">
        <v>2.84</v>
      </c>
      <c r="T9" s="45">
        <v>3.37</v>
      </c>
      <c r="U9" s="45">
        <v>3.47</v>
      </c>
      <c r="V9" s="45">
        <v>3.28</v>
      </c>
      <c r="W9" s="45">
        <v>3.9</v>
      </c>
      <c r="X9" s="45">
        <v>3.54</v>
      </c>
      <c r="Y9" s="45">
        <v>3.73</v>
      </c>
      <c r="Z9" s="45">
        <v>3.49</v>
      </c>
      <c r="AA9" s="45">
        <v>3.96</v>
      </c>
      <c r="AB9" s="45">
        <v>3.42</v>
      </c>
      <c r="AC9" s="45">
        <v>3.46</v>
      </c>
      <c r="AD9" s="45">
        <v>3.31</v>
      </c>
      <c r="AE9" s="45">
        <v>3.03</v>
      </c>
      <c r="AF9" s="45">
        <v>2.75</v>
      </c>
    </row>
    <row r="10" spans="1:32" ht="15.75" customHeight="1" x14ac:dyDescent="0.2">
      <c r="B10" s="44" t="s">
        <v>143</v>
      </c>
      <c r="H10" s="45">
        <v>0.1</v>
      </c>
      <c r="I10" s="45">
        <v>7.0000000000000007E-2</v>
      </c>
      <c r="J10" s="45">
        <v>0.06</v>
      </c>
      <c r="K10" s="45">
        <v>0.12</v>
      </c>
      <c r="L10" s="45">
        <v>0.08</v>
      </c>
      <c r="M10" s="45">
        <v>0.39</v>
      </c>
      <c r="N10" s="45">
        <v>0.08</v>
      </c>
      <c r="O10" s="45">
        <v>0.05</v>
      </c>
      <c r="P10" s="45">
        <v>0.18</v>
      </c>
      <c r="Q10" s="45">
        <v>0.09</v>
      </c>
      <c r="R10" s="45">
        <v>0.16</v>
      </c>
      <c r="S10" s="45">
        <v>0.18</v>
      </c>
      <c r="T10" s="45">
        <v>0.25</v>
      </c>
      <c r="U10" s="45">
        <v>0.17</v>
      </c>
      <c r="V10" s="45">
        <v>0.19</v>
      </c>
      <c r="W10" s="45">
        <v>0.26</v>
      </c>
      <c r="X10" s="45">
        <v>0.28000000000000003</v>
      </c>
      <c r="Y10" s="45">
        <v>0.2</v>
      </c>
      <c r="Z10" s="45">
        <v>0.14000000000000001</v>
      </c>
      <c r="AA10" s="45">
        <v>0.21</v>
      </c>
      <c r="AB10" s="45">
        <v>0.22</v>
      </c>
      <c r="AC10" s="45">
        <v>0.27</v>
      </c>
      <c r="AD10" s="45">
        <v>0.28000000000000003</v>
      </c>
      <c r="AE10" s="45">
        <v>0.17</v>
      </c>
      <c r="AF10" s="45">
        <v>0.23</v>
      </c>
    </row>
    <row r="11" spans="1:32" ht="15" customHeight="1" x14ac:dyDescent="0.2"/>
    <row r="12" spans="1:32" ht="15.75" customHeight="1" x14ac:dyDescent="0.2">
      <c r="B12" s="52" t="s">
        <v>144</v>
      </c>
      <c r="C12" s="43">
        <v>46.35</v>
      </c>
      <c r="D12" s="43">
        <v>58.44</v>
      </c>
      <c r="E12" s="43">
        <v>40.39</v>
      </c>
      <c r="F12" s="43">
        <v>54.1</v>
      </c>
      <c r="G12" s="43">
        <v>48.73</v>
      </c>
      <c r="H12" s="43">
        <v>31.94</v>
      </c>
      <c r="I12" s="43">
        <v>38.94</v>
      </c>
      <c r="J12" s="43">
        <v>37.5</v>
      </c>
      <c r="K12" s="43">
        <v>42.49</v>
      </c>
      <c r="L12" s="43">
        <v>37.4</v>
      </c>
      <c r="M12" s="43">
        <v>34.020000000000003</v>
      </c>
      <c r="N12" s="43">
        <v>44.78</v>
      </c>
      <c r="O12" s="43">
        <v>30.81</v>
      </c>
      <c r="P12" s="43">
        <v>46.17</v>
      </c>
      <c r="Q12" s="43">
        <v>37.979999999999997</v>
      </c>
      <c r="R12" s="43">
        <v>23.46</v>
      </c>
      <c r="S12" s="43">
        <v>39.03</v>
      </c>
      <c r="T12" s="43">
        <v>34.89</v>
      </c>
      <c r="U12" s="43">
        <v>47.52</v>
      </c>
      <c r="V12" s="43">
        <v>34.01</v>
      </c>
      <c r="W12" s="43">
        <v>40.81</v>
      </c>
      <c r="X12" s="43">
        <v>57.62</v>
      </c>
      <c r="Y12" s="43">
        <v>45.67</v>
      </c>
      <c r="Z12" s="43">
        <v>57.02</v>
      </c>
      <c r="AA12" s="43">
        <v>38.51</v>
      </c>
      <c r="AB12" s="43">
        <v>47.31</v>
      </c>
      <c r="AC12" s="43">
        <v>38.03</v>
      </c>
      <c r="AD12" s="43">
        <v>57.95</v>
      </c>
      <c r="AE12" s="43">
        <v>40.75</v>
      </c>
      <c r="AF12" s="43">
        <v>65.37</v>
      </c>
    </row>
    <row r="13" spans="1:32" ht="15.75" customHeight="1" x14ac:dyDescent="0.2">
      <c r="B13" s="14" t="s">
        <v>145</v>
      </c>
      <c r="H13" s="28"/>
      <c r="I13" s="28"/>
      <c r="J13" s="28"/>
      <c r="K13" s="28"/>
      <c r="L13" s="28"/>
      <c r="M13" s="28">
        <v>167.26</v>
      </c>
      <c r="N13" s="28">
        <v>163.71</v>
      </c>
      <c r="O13" s="28">
        <v>158.26</v>
      </c>
      <c r="P13" s="28">
        <v>163.56</v>
      </c>
      <c r="Q13" s="28">
        <v>163.16999999999999</v>
      </c>
      <c r="R13" s="28">
        <v>155.24</v>
      </c>
      <c r="S13" s="28">
        <v>164.65</v>
      </c>
      <c r="T13" s="28">
        <v>169.55</v>
      </c>
      <c r="U13" s="28">
        <v>164.91</v>
      </c>
      <c r="V13" s="28">
        <v>163.54</v>
      </c>
      <c r="W13" s="28">
        <v>165.04</v>
      </c>
      <c r="X13" s="28">
        <v>166.72</v>
      </c>
      <c r="Y13" s="28">
        <v>172.93</v>
      </c>
      <c r="Z13" s="28">
        <v>176.24</v>
      </c>
      <c r="AA13" s="28">
        <v>168.38</v>
      </c>
      <c r="AB13" s="28">
        <v>173.64</v>
      </c>
      <c r="AC13" s="28">
        <v>168.74</v>
      </c>
      <c r="AD13" s="28">
        <v>175.91</v>
      </c>
      <c r="AE13" s="28">
        <v>157.61000000000001</v>
      </c>
      <c r="AF13" s="28">
        <v>164.93</v>
      </c>
    </row>
    <row r="14" spans="1:32" ht="15.75" customHeight="1" x14ac:dyDescent="0.2">
      <c r="B14" s="14" t="s">
        <v>152</v>
      </c>
      <c r="H14" s="28"/>
      <c r="I14" s="28"/>
      <c r="J14" s="28"/>
      <c r="K14" s="28"/>
      <c r="L14" s="28"/>
      <c r="M14" s="28">
        <v>8.33</v>
      </c>
      <c r="N14" s="28">
        <v>9.6300000000000008</v>
      </c>
      <c r="O14" s="28">
        <v>7.72</v>
      </c>
      <c r="P14" s="28">
        <v>8.2100000000000009</v>
      </c>
      <c r="Q14" s="28">
        <v>8.3699999999999992</v>
      </c>
      <c r="R14" s="28">
        <v>6.76</v>
      </c>
      <c r="S14" s="28">
        <v>8.3800000000000008</v>
      </c>
      <c r="T14" s="28">
        <v>7.13</v>
      </c>
      <c r="U14" s="28">
        <v>8.81</v>
      </c>
      <c r="V14" s="28">
        <v>7.53</v>
      </c>
      <c r="W14" s="28">
        <v>7.47</v>
      </c>
      <c r="X14" s="28">
        <v>8.98</v>
      </c>
      <c r="Y14" s="28">
        <v>7.47</v>
      </c>
      <c r="Z14" s="28">
        <v>9.16</v>
      </c>
      <c r="AA14" s="28">
        <v>8.02</v>
      </c>
      <c r="AB14" s="28">
        <v>8.8800000000000008</v>
      </c>
      <c r="AC14" s="28">
        <v>7.12</v>
      </c>
      <c r="AD14" s="28">
        <v>8.4499999999999993</v>
      </c>
      <c r="AE14" s="28">
        <v>6.81</v>
      </c>
      <c r="AF14" s="28">
        <v>8.52</v>
      </c>
    </row>
    <row r="15" spans="1:32" ht="15" customHeight="1" x14ac:dyDescent="0.2"/>
    <row r="16" spans="1:32" ht="15.75" customHeight="1" x14ac:dyDescent="0.2">
      <c r="B16" s="52" t="s">
        <v>146</v>
      </c>
      <c r="C16" s="43">
        <v>16.600000000000001</v>
      </c>
      <c r="D16" s="43">
        <v>16.8</v>
      </c>
      <c r="E16" s="43">
        <v>17.93</v>
      </c>
      <c r="F16" s="43">
        <v>13.08</v>
      </c>
      <c r="G16" s="43">
        <v>15.78</v>
      </c>
      <c r="H16" s="43">
        <v>13.92</v>
      </c>
      <c r="I16" s="43">
        <v>17.8</v>
      </c>
      <c r="J16" s="43">
        <v>19.11</v>
      </c>
      <c r="K16" s="43">
        <v>20.190000000000001</v>
      </c>
      <c r="L16" s="43">
        <v>17.5</v>
      </c>
      <c r="M16" s="43">
        <v>21.15</v>
      </c>
      <c r="N16" s="43">
        <v>20.64</v>
      </c>
      <c r="O16" s="43">
        <v>20.78</v>
      </c>
      <c r="P16" s="43">
        <v>16.12</v>
      </c>
      <c r="Q16" s="43">
        <v>19.48</v>
      </c>
      <c r="R16" s="43">
        <v>15.38</v>
      </c>
      <c r="S16" s="43">
        <v>20.58</v>
      </c>
      <c r="T16" s="43">
        <v>15.95</v>
      </c>
      <c r="U16" s="43">
        <v>15.38</v>
      </c>
      <c r="V16" s="43">
        <v>16.53</v>
      </c>
      <c r="W16" s="43">
        <v>16.05</v>
      </c>
      <c r="X16" s="43">
        <v>14.5</v>
      </c>
      <c r="Y16" s="43">
        <v>15.2</v>
      </c>
      <c r="Z16" s="43">
        <v>15.4</v>
      </c>
      <c r="AA16" s="43">
        <v>18.100000000000001</v>
      </c>
      <c r="AB16" s="43">
        <v>19.77</v>
      </c>
      <c r="AC16" s="43">
        <v>18.690000000000001</v>
      </c>
      <c r="AD16" s="43">
        <v>19.18</v>
      </c>
      <c r="AE16" s="43">
        <v>19.64</v>
      </c>
      <c r="AF16" s="43">
        <v>16.600000000000001</v>
      </c>
    </row>
    <row r="17" spans="2:32" ht="15.75" customHeight="1" x14ac:dyDescent="0.2">
      <c r="B17" s="14" t="s">
        <v>147</v>
      </c>
      <c r="H17" s="28">
        <v>20.34</v>
      </c>
      <c r="I17" s="28">
        <v>26.1</v>
      </c>
      <c r="J17" s="28">
        <v>29.32</v>
      </c>
      <c r="K17" s="28">
        <v>28.86</v>
      </c>
      <c r="L17" s="28">
        <v>25.71</v>
      </c>
      <c r="M17" s="28">
        <v>30.67</v>
      </c>
      <c r="N17" s="28">
        <v>29.13</v>
      </c>
      <c r="O17" s="28">
        <v>28.09</v>
      </c>
      <c r="P17" s="28">
        <v>24.8</v>
      </c>
      <c r="Q17" s="28">
        <v>28.11</v>
      </c>
      <c r="R17" s="28">
        <v>23.88</v>
      </c>
      <c r="S17" s="28">
        <v>27.24</v>
      </c>
      <c r="T17" s="28">
        <v>20.25</v>
      </c>
      <c r="U17" s="28">
        <v>22.39</v>
      </c>
      <c r="V17" s="28">
        <v>23.55</v>
      </c>
      <c r="W17" s="28">
        <v>23.63</v>
      </c>
      <c r="X17" s="28">
        <v>23.21</v>
      </c>
      <c r="Y17" s="28">
        <v>24.37</v>
      </c>
      <c r="Z17" s="28">
        <v>23.84</v>
      </c>
      <c r="AA17" s="28">
        <v>26.18</v>
      </c>
      <c r="AB17" s="28">
        <v>29.2</v>
      </c>
      <c r="AC17" s="28">
        <v>29.33</v>
      </c>
      <c r="AD17" s="28">
        <v>29.6</v>
      </c>
      <c r="AE17" s="28">
        <v>30.33</v>
      </c>
      <c r="AF17" s="28">
        <v>26.59</v>
      </c>
    </row>
    <row r="18" spans="2:32" ht="15.75" customHeight="1" x14ac:dyDescent="0.2">
      <c r="B18" s="14" t="s">
        <v>148</v>
      </c>
      <c r="H18" s="28">
        <v>5.49</v>
      </c>
      <c r="I18" s="28">
        <v>6.59</v>
      </c>
      <c r="J18" s="28">
        <v>6.94</v>
      </c>
      <c r="K18" s="28">
        <v>6.69</v>
      </c>
      <c r="L18" s="28">
        <v>6.34</v>
      </c>
      <c r="M18" s="28">
        <v>8.24</v>
      </c>
      <c r="N18" s="28">
        <v>8.98</v>
      </c>
      <c r="O18" s="28">
        <v>9.26</v>
      </c>
      <c r="P18" s="28">
        <v>7.23</v>
      </c>
      <c r="Q18" s="28">
        <v>8.2899999999999991</v>
      </c>
      <c r="R18" s="28">
        <v>6.2</v>
      </c>
      <c r="S18" s="28">
        <v>9.1</v>
      </c>
      <c r="T18" s="28">
        <v>9.4600000000000009</v>
      </c>
      <c r="U18" s="28">
        <v>6.79</v>
      </c>
      <c r="V18" s="28">
        <v>7.41</v>
      </c>
      <c r="W18" s="28">
        <v>6.46</v>
      </c>
      <c r="X18" s="28">
        <v>5.34</v>
      </c>
      <c r="Y18" s="28">
        <v>5.23</v>
      </c>
      <c r="Z18" s="28">
        <v>5.62</v>
      </c>
      <c r="AA18" s="28">
        <v>6.18</v>
      </c>
      <c r="AB18" s="28">
        <v>5.93</v>
      </c>
      <c r="AC18" s="28">
        <v>5.28</v>
      </c>
      <c r="AD18" s="28">
        <v>6.09</v>
      </c>
      <c r="AE18" s="28">
        <v>7.21</v>
      </c>
      <c r="AF18" s="28">
        <v>6.14</v>
      </c>
    </row>
    <row r="19" spans="2:32" ht="15" customHeight="1" x14ac:dyDescent="0.2"/>
    <row r="20" spans="2:32" ht="15.75" customHeight="1" x14ac:dyDescent="0.2">
      <c r="B20" s="52" t="s">
        <v>149</v>
      </c>
      <c r="C20" s="46">
        <v>0.44</v>
      </c>
      <c r="D20" s="43">
        <v>0.44</v>
      </c>
      <c r="E20" s="43">
        <v>0.46</v>
      </c>
      <c r="F20" s="43">
        <v>0.48</v>
      </c>
      <c r="G20" s="43">
        <v>0.46</v>
      </c>
      <c r="H20" s="43">
        <v>0.47</v>
      </c>
      <c r="I20" s="43">
        <v>0.46</v>
      </c>
      <c r="J20" s="43">
        <v>0.47</v>
      </c>
      <c r="K20" s="43">
        <v>0.52</v>
      </c>
      <c r="L20" s="43">
        <v>0.48</v>
      </c>
      <c r="M20" s="43">
        <v>0.49</v>
      </c>
      <c r="N20" s="43">
        <v>0.48</v>
      </c>
      <c r="O20" s="43">
        <v>0.46</v>
      </c>
      <c r="P20" s="43">
        <v>0.47</v>
      </c>
      <c r="Q20" s="43">
        <v>0.47</v>
      </c>
      <c r="R20" s="43">
        <v>0.45</v>
      </c>
      <c r="S20" s="43">
        <v>0.42</v>
      </c>
      <c r="T20" s="43">
        <v>0.38</v>
      </c>
      <c r="U20" s="43">
        <v>0.31</v>
      </c>
      <c r="V20" s="43">
        <v>0.38</v>
      </c>
      <c r="W20" s="43">
        <v>0.31</v>
      </c>
      <c r="X20" s="43">
        <v>0.31</v>
      </c>
      <c r="Y20" s="43">
        <v>0.33</v>
      </c>
      <c r="Z20" s="43">
        <v>0.31</v>
      </c>
      <c r="AA20" s="43">
        <v>0.31</v>
      </c>
      <c r="AB20" s="43">
        <v>0.28999999999999998</v>
      </c>
      <c r="AC20" s="43">
        <v>0.33</v>
      </c>
      <c r="AD20" s="43">
        <v>0.36</v>
      </c>
      <c r="AE20" s="46">
        <v>0.38</v>
      </c>
      <c r="AF20" s="46">
        <v>0.38</v>
      </c>
    </row>
    <row r="21" spans="2:32" ht="15" customHeight="1" x14ac:dyDescent="0.2"/>
    <row r="22" spans="2:32" ht="15.75" customHeight="1" x14ac:dyDescent="0.2">
      <c r="B22" s="52" t="s">
        <v>150</v>
      </c>
      <c r="C22" s="43">
        <v>2.78</v>
      </c>
      <c r="D22" s="43">
        <v>2.79</v>
      </c>
      <c r="E22" s="43">
        <v>2.72</v>
      </c>
      <c r="F22" s="43">
        <v>2.5299999999999998</v>
      </c>
      <c r="G22" s="43">
        <v>2.7</v>
      </c>
      <c r="H22" s="43">
        <v>2.68</v>
      </c>
      <c r="I22" s="43">
        <v>2.5299999999999998</v>
      </c>
      <c r="J22" s="43">
        <v>2.46</v>
      </c>
      <c r="K22" s="43">
        <v>2.65</v>
      </c>
      <c r="L22" s="43">
        <v>2.58</v>
      </c>
      <c r="M22" s="43">
        <v>2.62</v>
      </c>
      <c r="N22" s="43">
        <v>2.2599999999999998</v>
      </c>
      <c r="O22" s="43">
        <v>2.2000000000000002</v>
      </c>
      <c r="P22" s="43">
        <v>2.59</v>
      </c>
      <c r="Q22" s="43">
        <v>2.4</v>
      </c>
      <c r="R22" s="43">
        <v>2.65</v>
      </c>
      <c r="S22" s="43">
        <v>2.56</v>
      </c>
      <c r="T22" s="43">
        <v>2.4700000000000002</v>
      </c>
      <c r="U22" s="43">
        <v>2.5099999999999998</v>
      </c>
      <c r="V22" s="43">
        <v>2.5499999999999998</v>
      </c>
      <c r="W22" s="43">
        <v>2.77</v>
      </c>
      <c r="X22" s="43">
        <v>2.7</v>
      </c>
      <c r="Y22" s="43">
        <v>2.7</v>
      </c>
      <c r="Z22" s="43">
        <v>2.5499999999999998</v>
      </c>
      <c r="AA22" s="43">
        <v>2.93</v>
      </c>
      <c r="AB22" s="43">
        <v>2.78</v>
      </c>
      <c r="AC22" s="43">
        <v>2.73</v>
      </c>
      <c r="AD22" s="43">
        <v>3</v>
      </c>
      <c r="AE22" s="43">
        <v>2.71</v>
      </c>
      <c r="AF22" s="43">
        <v>2.6</v>
      </c>
    </row>
    <row r="23" spans="2:32" ht="15" customHeight="1" x14ac:dyDescent="0.2"/>
    <row r="24" spans="2:32" ht="15.75" customHeight="1" x14ac:dyDescent="0.2">
      <c r="B24" s="52" t="s">
        <v>151</v>
      </c>
      <c r="C24" s="43">
        <v>2.82</v>
      </c>
      <c r="D24" s="43">
        <v>2.82</v>
      </c>
      <c r="E24" s="43">
        <v>2.8</v>
      </c>
      <c r="F24" s="43">
        <v>2.59</v>
      </c>
      <c r="G24" s="43">
        <v>2.75</v>
      </c>
      <c r="H24" s="43">
        <v>2.74</v>
      </c>
      <c r="I24" s="43">
        <v>2.62</v>
      </c>
      <c r="J24" s="43">
        <v>2.61</v>
      </c>
      <c r="K24" s="43">
        <v>2.71</v>
      </c>
      <c r="L24" s="43">
        <v>2.67</v>
      </c>
      <c r="M24" s="43">
        <v>2.67</v>
      </c>
      <c r="N24" s="43">
        <v>2.59</v>
      </c>
      <c r="O24" s="43">
        <v>2.62</v>
      </c>
      <c r="P24" s="43">
        <v>2.76</v>
      </c>
      <c r="Q24" s="43">
        <v>2.66</v>
      </c>
      <c r="R24" s="43">
        <v>2.93</v>
      </c>
      <c r="S24" s="43">
        <v>2.79</v>
      </c>
      <c r="T24" s="43">
        <v>2.65</v>
      </c>
      <c r="U24" s="43">
        <v>2.7</v>
      </c>
      <c r="V24" s="43">
        <v>2.77</v>
      </c>
      <c r="W24" s="43">
        <v>3.05</v>
      </c>
      <c r="X24" s="43">
        <v>2.95</v>
      </c>
      <c r="Y24" s="43">
        <v>2.97</v>
      </c>
      <c r="Z24" s="43">
        <v>3.02</v>
      </c>
      <c r="AA24" s="43">
        <v>3.33</v>
      </c>
      <c r="AB24" s="43">
        <v>3.14</v>
      </c>
      <c r="AC24" s="43">
        <v>3.05</v>
      </c>
      <c r="AD24" s="43">
        <v>3.31</v>
      </c>
      <c r="AE24" s="43">
        <v>3.2</v>
      </c>
      <c r="AF24" s="43">
        <v>2.92</v>
      </c>
    </row>
    <row r="25" spans="2:32" ht="15" customHeight="1" x14ac:dyDescent="0.2"/>
    <row r="26" spans="2:32" ht="15" customHeight="1" x14ac:dyDescent="0.2"/>
    <row r="27" spans="2:32" ht="15" customHeight="1" x14ac:dyDescent="0.2"/>
    <row r="28" spans="2:32" ht="15" customHeight="1" x14ac:dyDescent="0.2"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2:32" ht="15" customHeight="1" x14ac:dyDescent="0.2"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  <row r="30" spans="2:32" ht="15" customHeight="1" x14ac:dyDescent="0.2"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</row>
    <row r="31" spans="2:32" ht="15" customHeight="1" x14ac:dyDescent="0.2"/>
    <row r="32" spans="2: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A1:B1"/>
    <mergeCell ref="A2:B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GAAP Income Statement</vt:lpstr>
      <vt:lpstr>Non GAAP Income Statement</vt:lpstr>
      <vt:lpstr>Revenue by Asset Class</vt:lpstr>
      <vt:lpstr>Revenue by Geography</vt:lpstr>
      <vt:lpstr>Revenue by Client Sector</vt:lpstr>
      <vt:lpstr>Fee per Million </vt:lpstr>
      <vt:lpstr>'Fee per Million 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Adam Rogers</cp:lastModifiedBy>
  <cp:revision>2</cp:revision>
  <dcterms:created xsi:type="dcterms:W3CDTF">2023-09-05T18:52:02Z</dcterms:created>
  <dcterms:modified xsi:type="dcterms:W3CDTF">2023-09-05T21:13:57Z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